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ýkresy\OBJEKTY - ruzne\2025-07-ZOO Lešná-střecha odchovna\PDF - provádění stavby\D - Dokumentace objektu\D.1 Stavební a technologická část\D.1.2 Technika prostředí staveb\D.1.2.5 Silnoproud\"/>
    </mc:Choice>
  </mc:AlternateContent>
  <xr:revisionPtr revIDLastSave="0" documentId="13_ncr:1_{5AF6D976-BBD9-46DE-B970-5A74DC6EFCA6}" xr6:coauthVersionLast="47" xr6:coauthVersionMax="47" xr10:uidLastSave="{00000000-0000-0000-0000-000000000000}"/>
  <bookViews>
    <workbookView xWindow="-28920" yWindow="-120" windowWidth="29040" windowHeight="16440" activeTab="2" xr2:uid="{891067E2-9C58-468F-B1FC-198834AFA1C7}"/>
  </bookViews>
  <sheets>
    <sheet name="Parametry" sheetId="1" r:id="rId1"/>
    <sheet name="Rekapitulace" sheetId="3" r:id="rId2"/>
    <sheet name="Rozpoče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3" l="1"/>
  <c r="C26" i="3" s="1"/>
  <c r="C11" i="3"/>
  <c r="C10" i="3"/>
  <c r="C9" i="3"/>
  <c r="C4" i="3"/>
  <c r="B4" i="3"/>
  <c r="B7" i="3" s="1"/>
  <c r="B3" i="3"/>
  <c r="H48" i="2"/>
  <c r="H47" i="2"/>
  <c r="G47" i="2"/>
  <c r="E47" i="2"/>
  <c r="H45" i="2"/>
  <c r="G45" i="2"/>
  <c r="E45" i="2"/>
  <c r="H44" i="2"/>
  <c r="G44" i="2"/>
  <c r="E44" i="2"/>
  <c r="H42" i="2"/>
  <c r="G42" i="2"/>
  <c r="E42" i="2"/>
  <c r="H41" i="2"/>
  <c r="G41" i="2"/>
  <c r="E41" i="2"/>
  <c r="H39" i="2"/>
  <c r="G39" i="2"/>
  <c r="E39" i="2"/>
  <c r="H37" i="2"/>
  <c r="G37" i="2"/>
  <c r="E37" i="2"/>
  <c r="H35" i="2"/>
  <c r="G35" i="2"/>
  <c r="E35" i="2"/>
  <c r="H34" i="2"/>
  <c r="G34" i="2"/>
  <c r="E34" i="2"/>
  <c r="H33" i="2"/>
  <c r="G33" i="2"/>
  <c r="E33" i="2"/>
  <c r="H31" i="2"/>
  <c r="G31" i="2"/>
  <c r="E31" i="2"/>
  <c r="H30" i="2"/>
  <c r="G30" i="2"/>
  <c r="E30" i="2"/>
  <c r="H29" i="2"/>
  <c r="G29" i="2"/>
  <c r="E29" i="2"/>
  <c r="H28" i="2"/>
  <c r="G28" i="2"/>
  <c r="E28" i="2"/>
  <c r="H27" i="2"/>
  <c r="G27" i="2"/>
  <c r="E27" i="2"/>
  <c r="H26" i="2"/>
  <c r="G26" i="2"/>
  <c r="E26" i="2"/>
  <c r="H25" i="2"/>
  <c r="G25" i="2"/>
  <c r="E25" i="2"/>
  <c r="H24" i="2"/>
  <c r="G24" i="2"/>
  <c r="E24" i="2"/>
  <c r="H23" i="2"/>
  <c r="G23" i="2"/>
  <c r="E23" i="2"/>
  <c r="H22" i="2"/>
  <c r="G22" i="2"/>
  <c r="E22" i="2"/>
  <c r="H21" i="2"/>
  <c r="G21" i="2"/>
  <c r="E21" i="2"/>
  <c r="H20" i="2"/>
  <c r="G20" i="2"/>
  <c r="E20" i="2"/>
  <c r="H18" i="2"/>
  <c r="G18" i="2"/>
  <c r="E18" i="2"/>
  <c r="H17" i="2"/>
  <c r="G17" i="2"/>
  <c r="E17" i="2"/>
  <c r="H15" i="2"/>
  <c r="G15" i="2"/>
  <c r="E15" i="2"/>
  <c r="I15" i="2" s="1"/>
  <c r="H13" i="2"/>
  <c r="G13" i="2"/>
  <c r="E13" i="2"/>
  <c r="H11" i="2"/>
  <c r="G11" i="2"/>
  <c r="E11" i="2"/>
  <c r="H10" i="2"/>
  <c r="G10" i="2"/>
  <c r="E10" i="2"/>
  <c r="H9" i="2"/>
  <c r="G9" i="2"/>
  <c r="E9" i="2"/>
  <c r="H8" i="2"/>
  <c r="G8" i="2"/>
  <c r="E8" i="2"/>
  <c r="H7" i="2"/>
  <c r="G7" i="2"/>
  <c r="E7" i="2"/>
  <c r="H6" i="2"/>
  <c r="G6" i="2"/>
  <c r="E6" i="2"/>
  <c r="H4" i="2"/>
  <c r="G4" i="2"/>
  <c r="G5" i="2" s="1"/>
  <c r="E4" i="2"/>
  <c r="I4" i="2" s="1"/>
  <c r="I5" i="2" s="1"/>
  <c r="I47" i="2" l="1"/>
  <c r="I41" i="2"/>
  <c r="I34" i="2"/>
  <c r="I29" i="2"/>
  <c r="I25" i="2"/>
  <c r="I21" i="2"/>
  <c r="I9" i="2"/>
  <c r="I17" i="2"/>
  <c r="I22" i="2"/>
  <c r="I26" i="2"/>
  <c r="I30" i="2"/>
  <c r="I35" i="2"/>
  <c r="I42" i="2"/>
  <c r="I8" i="2"/>
  <c r="I13" i="2"/>
  <c r="I7" i="2"/>
  <c r="I11" i="2"/>
  <c r="I18" i="2"/>
  <c r="I23" i="2"/>
  <c r="I27" i="2"/>
  <c r="I31" i="2"/>
  <c r="I37" i="2"/>
  <c r="I44" i="2"/>
  <c r="L1" i="2"/>
  <c r="E48" i="2" s="1"/>
  <c r="E49" i="2" s="1"/>
  <c r="C5" i="3" s="1"/>
  <c r="E5" i="2"/>
  <c r="I6" i="2"/>
  <c r="G49" i="2"/>
  <c r="C6" i="3" s="1"/>
  <c r="I10" i="2"/>
  <c r="I20" i="2"/>
  <c r="I24" i="2"/>
  <c r="I28" i="2"/>
  <c r="I33" i="2"/>
  <c r="I39" i="2"/>
  <c r="I45" i="2"/>
  <c r="B12" i="3"/>
  <c r="I48" i="2" l="1"/>
  <c r="I49" i="2" s="1"/>
  <c r="C8" i="3"/>
  <c r="C7" i="3"/>
  <c r="C12" i="3" l="1"/>
  <c r="C15" i="3"/>
  <c r="C20" i="3" l="1"/>
  <c r="C19" i="3"/>
  <c r="C13" i="3"/>
  <c r="C14" i="3"/>
  <c r="C21" i="3" l="1"/>
  <c r="C16" i="3"/>
  <c r="C22" i="3" s="1"/>
  <c r="B25" i="3" l="1"/>
  <c r="C25" i="3" s="1"/>
  <c r="C24" i="3"/>
  <c r="C27" i="3" l="1"/>
</calcChain>
</file>

<file path=xl/sharedStrings.xml><?xml version="1.0" encoding="utf-8"?>
<sst xmlns="http://schemas.openxmlformats.org/spreadsheetml/2006/main" count="202" uniqueCount="135">
  <si>
    <t>Název</t>
  </si>
  <si>
    <t>Hodnota</t>
  </si>
  <si>
    <t>Nadpis rekapitulace</t>
  </si>
  <si>
    <t>Seznam prací a dodávek elektrotechnických zařízení</t>
  </si>
  <si>
    <t>Akce</t>
  </si>
  <si>
    <t>Oprava střechy odchovny</t>
  </si>
  <si>
    <t>Projekt</t>
  </si>
  <si>
    <t>Investor</t>
  </si>
  <si>
    <t>ZOO a zámek Zlín - Lešná p.o., Lukovská 112, 763 14 Zlín</t>
  </si>
  <si>
    <t>Z. č.</t>
  </si>
  <si>
    <t/>
  </si>
  <si>
    <t>A. č.</t>
  </si>
  <si>
    <t>Smlouva</t>
  </si>
  <si>
    <t>Vypracoval</t>
  </si>
  <si>
    <t>Kontroloval</t>
  </si>
  <si>
    <t>Datum</t>
  </si>
  <si>
    <t>19.11.2025</t>
  </si>
  <si>
    <t>Zpracovatel</t>
  </si>
  <si>
    <t>CÚ</t>
  </si>
  <si>
    <t>2025</t>
  </si>
  <si>
    <t>Poznámka</t>
  </si>
  <si>
    <t>Uvedené ceny jsou v Kč a nezahrnují DPH, pokud to není uvedeno.</t>
  </si>
  <si>
    <t>Doprava dodávek  (3,6) %</t>
  </si>
  <si>
    <t>3,60</t>
  </si>
  <si>
    <t>Přesun dodávek  (1) %</t>
  </si>
  <si>
    <t>1,00</t>
  </si>
  <si>
    <t>PPV  (1 nebo 6) %</t>
  </si>
  <si>
    <t>0,00</t>
  </si>
  <si>
    <t>PPV zemních prací, nátěrů  (1) %</t>
  </si>
  <si>
    <t>Dodavat. dokumentace  (1 - 1,5) %</t>
  </si>
  <si>
    <t>Rizika a pojištění  (1 - 1,5) %</t>
  </si>
  <si>
    <t>Opravy v záruce  (5 - 7) %</t>
  </si>
  <si>
    <t>GZS  (3,25 nebo 8,4) %</t>
  </si>
  <si>
    <t>Provozní vlivy  %</t>
  </si>
  <si>
    <t>Kompletační činnost - a</t>
  </si>
  <si>
    <t>Kompletační činnost - b</t>
  </si>
  <si>
    <t>0,952842</t>
  </si>
  <si>
    <t>Kompletační činnost - k1</t>
  </si>
  <si>
    <t>Kompletační činnost - k2</t>
  </si>
  <si>
    <t>Roční nárůst cen 1   %</t>
  </si>
  <si>
    <t>Roční nárůst cen 2   %</t>
  </si>
  <si>
    <t>1. sazba DPH %
- i pro přirážky rekapitulace</t>
  </si>
  <si>
    <t>21</t>
  </si>
  <si>
    <t>2. sazba DPH %</t>
  </si>
  <si>
    <t>12</t>
  </si>
  <si>
    <t>Procento PM %</t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</si>
  <si>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</si>
  <si>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</si>
  <si>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</si>
  <si>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</si>
  <si>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</si>
  <si>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</si>
  <si>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</si>
  <si>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</si>
  <si>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Elektromontáže</t>
  </si>
  <si>
    <t>Demontáže</t>
  </si>
  <si>
    <t>Demontáže - celkem</t>
  </si>
  <si>
    <t>(ref. výrobek - OLI-10B-1N-030A) Proudový chránič s nadproudovou ochranou - doplnění rozváděče RH pro napojení střešních vpustí</t>
  </si>
  <si>
    <t>Krabice odbočná, šedá s víčkem, IP65</t>
  </si>
  <si>
    <t>ks</t>
  </si>
  <si>
    <t>Trubka plastová, odolná proti UV, průměr 16mm</t>
  </si>
  <si>
    <t>m</t>
  </si>
  <si>
    <t>Příchytka pro trubku průměr 16mm (3ks/m)</t>
  </si>
  <si>
    <t>Spojka pro trubku průměr 16mm</t>
  </si>
  <si>
    <t>Koleno pro trubku průměr 16mm</t>
  </si>
  <si>
    <t>SVORKOVNICE KRABICOVÁ</t>
  </si>
  <si>
    <t>2273-203 3x0,5-2,5mm2</t>
  </si>
  <si>
    <t>KABEL SILOVÝ,IZOLACE PVC</t>
  </si>
  <si>
    <t>CYKY-J 3x1.5 , pevně</t>
  </si>
  <si>
    <t>OCELOVÝ PÁSEK POZINKOVANÝ</t>
  </si>
  <si>
    <t>FeZn drát ø 10mm(0,62kg/m), pevně</t>
  </si>
  <si>
    <t>AlMgSi drát ø 8mm(0,135kg/m), pevně</t>
  </si>
  <si>
    <t>SVORKA HROMOSVODNÍ,UZEMŇOVACÍ</t>
  </si>
  <si>
    <t xml:space="preserve">PV21d podpěra na ploché střechy s betonovou kostkou - vzdálenost od povrchu 100mm </t>
  </si>
  <si>
    <t>PV21 podpěra na ploché střechy nalepovací ocel - vzdálenost od povrchu 100mm + lepenková záplata (kovoblesk 20947)</t>
  </si>
  <si>
    <t>SS svorka spojovací</t>
  </si>
  <si>
    <t>SO svorka okapová</t>
  </si>
  <si>
    <t>PV01 svorka do zdiva na hmoždinku 8x100</t>
  </si>
  <si>
    <t>ST09 svorka na okapový svod</t>
  </si>
  <si>
    <t>SZ svorka zkušební v zemní litinové krabici</t>
  </si>
  <si>
    <t>Jímací tyč výšky 2,0m (JR 2,0 AlMgSi)</t>
  </si>
  <si>
    <t>Podstavec betonový PB9 D260mm + plastová podložka</t>
  </si>
  <si>
    <t>Svorka k jímací tyči SJ1 (na tyč průměru 18mm)</t>
  </si>
  <si>
    <t>Zemnící tyč délky 2m, s hrotem</t>
  </si>
  <si>
    <t>Svorka k zemnící tyči</t>
  </si>
  <si>
    <t>MONTÁŽNÍ PRÁCE</t>
  </si>
  <si>
    <t>Ochrana před korozí zemní spoje (nátěr)</t>
  </si>
  <si>
    <t>kpl</t>
  </si>
  <si>
    <t>UKONČENÍ  VODIČŮ V ROZVADĚČÍCH</t>
  </si>
  <si>
    <t>UKONČENÍ VODIČŮ NA SVORKOVNICI</t>
  </si>
  <si>
    <t>HODINOVE ZUCTOVACI SAZBY</t>
  </si>
  <si>
    <t>Úprava stávajícího rozváděče RH (doplnění chrániče pro vpusti)</t>
  </si>
  <si>
    <t>hod</t>
  </si>
  <si>
    <t>KOORDINACE POSTUPU PRACI</t>
  </si>
  <si>
    <t xml:space="preserve"> Revizni technik</t>
  </si>
  <si>
    <t>Podružný materiál</t>
  </si>
  <si>
    <t>Elektromontáže - celkem</t>
  </si>
  <si>
    <t>Hodnota A</t>
  </si>
  <si>
    <t>Hodnota B</t>
  </si>
  <si>
    <t>Základní náklady</t>
  </si>
  <si>
    <t>Dodávka</t>
  </si>
  <si>
    <t>Doprava 3,60%, Přesun 1,00%</t>
  </si>
  <si>
    <t>Montáž - materiál</t>
  </si>
  <si>
    <t>Montáž - práce</t>
  </si>
  <si>
    <t>Mezisoučet 1</t>
  </si>
  <si>
    <t>PPV 0,00% z montáže: materiál + práce</t>
  </si>
  <si>
    <t>Nátěry</t>
  </si>
  <si>
    <t>Zemní práce</t>
  </si>
  <si>
    <t>PPV 0,00% z nátěrů a zemních prací</t>
  </si>
  <si>
    <t>Mezisoučet 2</t>
  </si>
  <si>
    <t>Dodav. dokumentace 0,00% z mezisoučtu 2</t>
  </si>
  <si>
    <t>Rizika a pojištění 0,00% z mezisoučtu 2</t>
  </si>
  <si>
    <t>Opravy v záruce 0,00% z mezisoučtu 1</t>
  </si>
  <si>
    <t>Základní náklady celkem</t>
  </si>
  <si>
    <t>Vedlejší náklady</t>
  </si>
  <si>
    <t>GZS 0,00% z pravé strany mezisoučtu 2</t>
  </si>
  <si>
    <t>Provozní vlivy 0,00% z pravé strany mezisoučtu 2</t>
  </si>
  <si>
    <t>Vedlejší náklady celkem</t>
  </si>
  <si>
    <t>Kompletační činnost</t>
  </si>
  <si>
    <t>Náklady celkem</t>
  </si>
  <si>
    <t>Základ a hodnota DPH 21%</t>
  </si>
  <si>
    <t>Základ a hodnota DPH 12%</t>
  </si>
  <si>
    <t>Náklady celkem s DPH</t>
  </si>
  <si>
    <t>PROVEDENI REVIZNICH ZKOUSEK DLE CSN 331500</t>
  </si>
  <si>
    <t>S ošetřovatelem (p. Štraub) - koordinace prací ve voliérách</t>
  </si>
  <si>
    <t>S dodavatelem světlíků</t>
  </si>
  <si>
    <t>Štítek pro označení svodu</t>
  </si>
  <si>
    <t>Tvarování mont.dílu</t>
  </si>
  <si>
    <t>Do 2,5 mm2</t>
  </si>
  <si>
    <t>Stávající jímací soustava na střeše odchovny, svody z jímací soustavy (cca 130 m vodiče FeZn D8mm), demontáž podpěr PV21(cca 30 ks), svorek SS(cca 90 ks), podpěr PV01(cca 30 ks), naložení, odvoz(cca 30 km), likvidace</t>
  </si>
  <si>
    <t>2</t>
  </si>
  <si>
    <t>D.1.2.5  Silnoproud</t>
  </si>
  <si>
    <t>Tomáš Lutonský, Vodní 1972, 760 01 Zlín</t>
  </si>
  <si>
    <t>PROST Zlín - projekční kancelář, Vodní 1972, 760 01 Zlín</t>
  </si>
  <si>
    <t>Odpojení a znovuzapojení pohonů 15 ks světlíků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</si>
</sst>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2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2" fillId="3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left"/>
    </xf>
    <xf numFmtId="4" fontId="1" fillId="5" borderId="1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9" fontId="5" fillId="7" borderId="1" xfId="0" applyNumberFormat="1" applyFont="1" applyFill="1" applyBorder="1" applyAlignment="1">
      <alignment horizontal="left"/>
    </xf>
    <xf numFmtId="4" fontId="5" fillId="7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left" wrapText="1"/>
    </xf>
    <xf numFmtId="49" fontId="3" fillId="4" borderId="1" xfId="0" applyNumberFormat="1" applyFont="1" applyFill="1" applyBorder="1" applyAlignment="1">
      <alignment horizontal="left" wrapText="1"/>
    </xf>
    <xf numFmtId="49" fontId="1" fillId="5" borderId="1" xfId="0" applyNumberFormat="1" applyFont="1" applyFill="1" applyBorder="1" applyAlignment="1">
      <alignment horizontal="left" wrapText="1"/>
    </xf>
    <xf numFmtId="49" fontId="5" fillId="7" borderId="1" xfId="0" applyNumberFormat="1" applyFont="1" applyFill="1" applyBorder="1" applyAlignment="1">
      <alignment horizontal="left" wrapText="1"/>
    </xf>
    <xf numFmtId="49" fontId="0" fillId="0" borderId="0" xfId="0" applyNumberFormat="1" applyAlignment="1">
      <alignment wrapText="1"/>
    </xf>
    <xf numFmtId="4" fontId="1" fillId="8" borderId="1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28EDB-0B5A-441A-B133-0462C823396E}">
  <dimension ref="A1:C33"/>
  <sheetViews>
    <sheetView workbookViewId="0">
      <selection activeCell="B12" sqref="B12"/>
    </sheetView>
  </sheetViews>
  <sheetFormatPr defaultRowHeight="15" x14ac:dyDescent="0.25"/>
  <cols>
    <col min="1" max="1" width="34.140625" style="1" bestFit="1" customWidth="1"/>
    <col min="2" max="2" width="76.28515625" style="1" bestFit="1" customWidth="1"/>
    <col min="4" max="4" width="0" hidden="1" customWidth="1"/>
  </cols>
  <sheetData>
    <row r="1" spans="1:3" x14ac:dyDescent="0.25">
      <c r="A1" s="2" t="s">
        <v>0</v>
      </c>
      <c r="B1" s="2" t="s">
        <v>1</v>
      </c>
      <c r="C1" s="3"/>
    </row>
    <row r="2" spans="1:3" ht="18" x14ac:dyDescent="0.25">
      <c r="A2" s="2" t="s">
        <v>2</v>
      </c>
      <c r="B2" s="4" t="s">
        <v>3</v>
      </c>
      <c r="C2" s="3"/>
    </row>
    <row r="3" spans="1:3" ht="15.75" x14ac:dyDescent="0.25">
      <c r="A3" s="2" t="s">
        <v>4</v>
      </c>
      <c r="B3" s="5" t="s">
        <v>5</v>
      </c>
      <c r="C3" s="3"/>
    </row>
    <row r="4" spans="1:3" ht="15.75" x14ac:dyDescent="0.25">
      <c r="A4" s="2" t="s">
        <v>6</v>
      </c>
      <c r="B4" s="5" t="s">
        <v>131</v>
      </c>
      <c r="C4" s="3"/>
    </row>
    <row r="5" spans="1:3" ht="15.75" x14ac:dyDescent="0.25">
      <c r="A5" s="2" t="s">
        <v>7</v>
      </c>
      <c r="B5" s="5" t="s">
        <v>8</v>
      </c>
      <c r="C5" s="3"/>
    </row>
    <row r="6" spans="1:3" ht="15.75" x14ac:dyDescent="0.25">
      <c r="A6" s="2" t="s">
        <v>9</v>
      </c>
      <c r="B6" s="5" t="s">
        <v>10</v>
      </c>
      <c r="C6" s="3"/>
    </row>
    <row r="7" spans="1:3" ht="15.75" x14ac:dyDescent="0.25">
      <c r="A7" s="2" t="s">
        <v>11</v>
      </c>
      <c r="B7" s="5" t="s">
        <v>10</v>
      </c>
      <c r="C7" s="3"/>
    </row>
    <row r="8" spans="1:3" ht="15.75" x14ac:dyDescent="0.25">
      <c r="A8" s="2" t="s">
        <v>12</v>
      </c>
      <c r="B8" s="5" t="s">
        <v>10</v>
      </c>
      <c r="C8" s="3"/>
    </row>
    <row r="9" spans="1:3" ht="15.75" x14ac:dyDescent="0.25">
      <c r="A9" s="2" t="s">
        <v>13</v>
      </c>
      <c r="B9" s="5" t="s">
        <v>132</v>
      </c>
      <c r="C9" s="3"/>
    </row>
    <row r="10" spans="1:3" ht="15.75" x14ac:dyDescent="0.25">
      <c r="A10" s="2" t="s">
        <v>14</v>
      </c>
      <c r="B10" s="5" t="s">
        <v>10</v>
      </c>
      <c r="C10" s="3"/>
    </row>
    <row r="11" spans="1:3" ht="15.75" x14ac:dyDescent="0.25">
      <c r="A11" s="2" t="s">
        <v>15</v>
      </c>
      <c r="B11" s="5" t="s">
        <v>16</v>
      </c>
      <c r="C11" s="3"/>
    </row>
    <row r="12" spans="1:3" ht="15.75" x14ac:dyDescent="0.25">
      <c r="A12" s="2" t="s">
        <v>17</v>
      </c>
      <c r="B12" s="5" t="s">
        <v>133</v>
      </c>
      <c r="C12" s="3"/>
    </row>
    <row r="13" spans="1:3" ht="15.75" x14ac:dyDescent="0.25">
      <c r="A13" s="2" t="s">
        <v>18</v>
      </c>
      <c r="B13" s="5" t="s">
        <v>19</v>
      </c>
      <c r="C13" s="3"/>
    </row>
    <row r="14" spans="1:3" ht="15.75" x14ac:dyDescent="0.25">
      <c r="A14" s="2" t="s">
        <v>20</v>
      </c>
      <c r="B14" s="5" t="s">
        <v>21</v>
      </c>
      <c r="C14" s="3"/>
    </row>
    <row r="15" spans="1:3" x14ac:dyDescent="0.25">
      <c r="A15" s="2" t="s">
        <v>10</v>
      </c>
      <c r="B15" s="6" t="s">
        <v>10</v>
      </c>
      <c r="C15" s="3"/>
    </row>
    <row r="16" spans="1:3" x14ac:dyDescent="0.25">
      <c r="A16" s="2" t="s">
        <v>22</v>
      </c>
      <c r="B16" s="7" t="s">
        <v>23</v>
      </c>
      <c r="C16" s="3"/>
    </row>
    <row r="17" spans="1:3" x14ac:dyDescent="0.25">
      <c r="A17" s="2" t="s">
        <v>24</v>
      </c>
      <c r="B17" s="7" t="s">
        <v>25</v>
      </c>
      <c r="C17" s="3"/>
    </row>
    <row r="18" spans="1:3" x14ac:dyDescent="0.25">
      <c r="A18" s="2" t="s">
        <v>26</v>
      </c>
      <c r="B18" s="7" t="s">
        <v>27</v>
      </c>
      <c r="C18" s="3"/>
    </row>
    <row r="19" spans="1:3" x14ac:dyDescent="0.25">
      <c r="A19" s="2" t="s">
        <v>28</v>
      </c>
      <c r="B19" s="7" t="s">
        <v>27</v>
      </c>
      <c r="C19" s="3"/>
    </row>
    <row r="20" spans="1:3" x14ac:dyDescent="0.25">
      <c r="A20" s="2" t="s">
        <v>29</v>
      </c>
      <c r="B20" s="7" t="s">
        <v>27</v>
      </c>
      <c r="C20" s="3"/>
    </row>
    <row r="21" spans="1:3" x14ac:dyDescent="0.25">
      <c r="A21" s="2" t="s">
        <v>30</v>
      </c>
      <c r="B21" s="7" t="s">
        <v>27</v>
      </c>
      <c r="C21" s="3"/>
    </row>
    <row r="22" spans="1:3" x14ac:dyDescent="0.25">
      <c r="A22" s="2" t="s">
        <v>31</v>
      </c>
      <c r="B22" s="7" t="s">
        <v>27</v>
      </c>
      <c r="C22" s="3"/>
    </row>
    <row r="23" spans="1:3" x14ac:dyDescent="0.25">
      <c r="A23" s="2" t="s">
        <v>32</v>
      </c>
      <c r="B23" s="7" t="s">
        <v>27</v>
      </c>
      <c r="C23" s="3"/>
    </row>
    <row r="24" spans="1:3" x14ac:dyDescent="0.25">
      <c r="A24" s="2" t="s">
        <v>33</v>
      </c>
      <c r="B24" s="7" t="s">
        <v>27</v>
      </c>
      <c r="C24" s="3"/>
    </row>
    <row r="25" spans="1:3" x14ac:dyDescent="0.25">
      <c r="A25" s="2" t="s">
        <v>34</v>
      </c>
      <c r="B25" s="7" t="s">
        <v>27</v>
      </c>
      <c r="C25" s="3"/>
    </row>
    <row r="26" spans="1:3" x14ac:dyDescent="0.25">
      <c r="A26" s="2" t="s">
        <v>35</v>
      </c>
      <c r="B26" s="7" t="s">
        <v>36</v>
      </c>
      <c r="C26" s="3"/>
    </row>
    <row r="27" spans="1:3" x14ac:dyDescent="0.25">
      <c r="A27" s="2" t="s">
        <v>37</v>
      </c>
      <c r="B27" s="7" t="s">
        <v>27</v>
      </c>
      <c r="C27" s="3"/>
    </row>
    <row r="28" spans="1:3" x14ac:dyDescent="0.25">
      <c r="A28" s="2" t="s">
        <v>38</v>
      </c>
      <c r="B28" s="7" t="s">
        <v>27</v>
      </c>
      <c r="C28" s="3"/>
    </row>
    <row r="29" spans="1:3" x14ac:dyDescent="0.25">
      <c r="A29" s="2" t="s">
        <v>39</v>
      </c>
      <c r="B29" s="7" t="s">
        <v>27</v>
      </c>
      <c r="C29" s="3"/>
    </row>
    <row r="30" spans="1:3" x14ac:dyDescent="0.25">
      <c r="A30" s="2" t="s">
        <v>40</v>
      </c>
      <c r="B30" s="7" t="s">
        <v>27</v>
      </c>
      <c r="C30" s="3"/>
    </row>
    <row r="31" spans="1:3" ht="29.25" x14ac:dyDescent="0.25">
      <c r="A31" s="8" t="s">
        <v>41</v>
      </c>
      <c r="B31" s="7" t="s">
        <v>42</v>
      </c>
      <c r="C31" s="3"/>
    </row>
    <row r="32" spans="1:3" x14ac:dyDescent="0.25">
      <c r="A32" s="2" t="s">
        <v>43</v>
      </c>
      <c r="B32" s="7" t="s">
        <v>44</v>
      </c>
      <c r="C32" s="3"/>
    </row>
    <row r="33" spans="1:2" x14ac:dyDescent="0.25">
      <c r="A33" s="1" t="s">
        <v>45</v>
      </c>
      <c r="B33" s="1" t="s">
        <v>130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230E3-857F-4ED4-B50E-A571ED4F5CAA}">
  <dimension ref="A1:D27"/>
  <sheetViews>
    <sheetView workbookViewId="0">
      <selection activeCell="B23" sqref="B23"/>
    </sheetView>
  </sheetViews>
  <sheetFormatPr defaultRowHeight="15" x14ac:dyDescent="0.25"/>
  <cols>
    <col min="1" max="1" width="48.140625" style="1" bestFit="1" customWidth="1"/>
    <col min="2" max="2" width="19.28515625" style="9" bestFit="1" customWidth="1"/>
    <col min="3" max="3" width="15.42578125" style="9" bestFit="1" customWidth="1"/>
    <col min="6" max="6" width="0" hidden="1" customWidth="1"/>
  </cols>
  <sheetData>
    <row r="1" spans="1:4" x14ac:dyDescent="0.25">
      <c r="A1" s="2" t="s">
        <v>0</v>
      </c>
      <c r="B1" s="10" t="s">
        <v>97</v>
      </c>
      <c r="C1" s="10" t="s">
        <v>98</v>
      </c>
      <c r="D1" s="3"/>
    </row>
    <row r="2" spans="1:4" ht="15.75" x14ac:dyDescent="0.25">
      <c r="A2" s="5" t="s">
        <v>99</v>
      </c>
      <c r="B2" s="14"/>
      <c r="C2" s="14"/>
      <c r="D2" s="3"/>
    </row>
    <row r="3" spans="1:4" x14ac:dyDescent="0.25">
      <c r="A3" s="6" t="s">
        <v>100</v>
      </c>
      <c r="B3" s="13">
        <f>0</f>
        <v>0</v>
      </c>
      <c r="C3" s="13"/>
      <c r="D3" s="3"/>
    </row>
    <row r="4" spans="1:4" x14ac:dyDescent="0.25">
      <c r="A4" s="6" t="s">
        <v>101</v>
      </c>
      <c r="B4" s="13">
        <f>B3 * Parametry!B16 / 100</f>
        <v>0</v>
      </c>
      <c r="C4" s="13">
        <f>B3 * Parametry!B17 / 100</f>
        <v>0</v>
      </c>
      <c r="D4" s="3"/>
    </row>
    <row r="5" spans="1:4" x14ac:dyDescent="0.25">
      <c r="A5" s="6" t="s">
        <v>102</v>
      </c>
      <c r="B5" s="13"/>
      <c r="C5" s="13">
        <f>(Rozpočet!E49) + 0</f>
        <v>0</v>
      </c>
      <c r="D5" s="3"/>
    </row>
    <row r="6" spans="1:4" x14ac:dyDescent="0.25">
      <c r="A6" s="6" t="s">
        <v>103</v>
      </c>
      <c r="B6" s="13"/>
      <c r="C6" s="13">
        <f>0 + (Rozpočet!G49) + 0</f>
        <v>0</v>
      </c>
      <c r="D6" s="3"/>
    </row>
    <row r="7" spans="1:4" x14ac:dyDescent="0.25">
      <c r="A7" s="7" t="s">
        <v>104</v>
      </c>
      <c r="B7" s="17">
        <f>B3 + B4</f>
        <v>0</v>
      </c>
      <c r="C7" s="17">
        <f>C3 + C4 + C5 + C6</f>
        <v>0</v>
      </c>
      <c r="D7" s="3"/>
    </row>
    <row r="8" spans="1:4" x14ac:dyDescent="0.25">
      <c r="A8" s="6" t="s">
        <v>105</v>
      </c>
      <c r="B8" s="13"/>
      <c r="C8" s="13">
        <f>(C5 + C6) * Parametry!B18 / 100</f>
        <v>0</v>
      </c>
      <c r="D8" s="3"/>
    </row>
    <row r="9" spans="1:4" x14ac:dyDescent="0.25">
      <c r="A9" s="6" t="s">
        <v>106</v>
      </c>
      <c r="B9" s="13"/>
      <c r="C9" s="13">
        <f>0 + 0</f>
        <v>0</v>
      </c>
      <c r="D9" s="3"/>
    </row>
    <row r="10" spans="1:4" x14ac:dyDescent="0.25">
      <c r="A10" s="6" t="s">
        <v>107</v>
      </c>
      <c r="B10" s="13"/>
      <c r="C10" s="13">
        <f>0 + 0</f>
        <v>0</v>
      </c>
      <c r="D10" s="3"/>
    </row>
    <row r="11" spans="1:4" x14ac:dyDescent="0.25">
      <c r="A11" s="6" t="s">
        <v>108</v>
      </c>
      <c r="B11" s="13"/>
      <c r="C11" s="13">
        <f>(C9 + C10) * Parametry!B19 / 100</f>
        <v>0</v>
      </c>
      <c r="D11" s="3"/>
    </row>
    <row r="12" spans="1:4" x14ac:dyDescent="0.25">
      <c r="A12" s="7" t="s">
        <v>109</v>
      </c>
      <c r="B12" s="17">
        <f>B7</f>
        <v>0</v>
      </c>
      <c r="C12" s="17">
        <f>C7 + C8 + C9 + C10 + C11</f>
        <v>0</v>
      </c>
      <c r="D12" s="3"/>
    </row>
    <row r="13" spans="1:4" x14ac:dyDescent="0.25">
      <c r="A13" s="6" t="s">
        <v>110</v>
      </c>
      <c r="B13" s="13"/>
      <c r="C13" s="13">
        <f>(B12 + C12) * Parametry!B20 / 100</f>
        <v>0</v>
      </c>
      <c r="D13" s="3"/>
    </row>
    <row r="14" spans="1:4" x14ac:dyDescent="0.25">
      <c r="A14" s="6" t="s">
        <v>111</v>
      </c>
      <c r="B14" s="13"/>
      <c r="C14" s="13">
        <f>(B12 + C12) * Parametry!B21 / 100</f>
        <v>0</v>
      </c>
      <c r="D14" s="3"/>
    </row>
    <row r="15" spans="1:4" x14ac:dyDescent="0.25">
      <c r="A15" s="6" t="s">
        <v>112</v>
      </c>
      <c r="B15" s="13"/>
      <c r="C15" s="13">
        <f>(B7 + C7) * Parametry!B22 / 100</f>
        <v>0</v>
      </c>
      <c r="D15" s="3"/>
    </row>
    <row r="16" spans="1:4" ht="15.75" x14ac:dyDescent="0.25">
      <c r="A16" s="5" t="s">
        <v>113</v>
      </c>
      <c r="B16" s="14"/>
      <c r="C16" s="14">
        <f>B12 + C12 + C13 + C14 + C15</f>
        <v>0</v>
      </c>
      <c r="D16" s="3"/>
    </row>
    <row r="17" spans="1:4" x14ac:dyDescent="0.25">
      <c r="A17" s="6" t="s">
        <v>10</v>
      </c>
      <c r="B17" s="13"/>
      <c r="C17" s="13"/>
      <c r="D17" s="3"/>
    </row>
    <row r="18" spans="1:4" ht="15.75" x14ac:dyDescent="0.25">
      <c r="A18" s="5" t="s">
        <v>114</v>
      </c>
      <c r="B18" s="14"/>
      <c r="C18" s="14"/>
      <c r="D18" s="3"/>
    </row>
    <row r="19" spans="1:4" x14ac:dyDescent="0.25">
      <c r="A19" s="6" t="s">
        <v>115</v>
      </c>
      <c r="B19" s="13"/>
      <c r="C19" s="13">
        <f>C12 * Parametry!B23 / 100</f>
        <v>0</v>
      </c>
      <c r="D19" s="3"/>
    </row>
    <row r="20" spans="1:4" x14ac:dyDescent="0.25">
      <c r="A20" s="6" t="s">
        <v>116</v>
      </c>
      <c r="B20" s="13"/>
      <c r="C20" s="13">
        <f>C12 * Parametry!B24 / 100</f>
        <v>0</v>
      </c>
      <c r="D20" s="3"/>
    </row>
    <row r="21" spans="1:4" ht="15.75" x14ac:dyDescent="0.25">
      <c r="A21" s="5" t="s">
        <v>117</v>
      </c>
      <c r="B21" s="14"/>
      <c r="C21" s="14">
        <f>C19 + C20</f>
        <v>0</v>
      </c>
      <c r="D21" s="3"/>
    </row>
    <row r="22" spans="1:4" x14ac:dyDescent="0.25">
      <c r="A22" s="6" t="s">
        <v>118</v>
      </c>
      <c r="B22" s="13"/>
      <c r="C22" s="13">
        <f>Parametry!B25 * Parametry!B28 * (C16 * Parametry!B27)^Parametry!B26</f>
        <v>0</v>
      </c>
      <c r="D22" s="3"/>
    </row>
    <row r="23" spans="1:4" x14ac:dyDescent="0.25">
      <c r="A23" s="6" t="s">
        <v>10</v>
      </c>
      <c r="B23" s="13"/>
      <c r="C23" s="13"/>
      <c r="D23" s="3"/>
    </row>
    <row r="24" spans="1:4" ht="18" x14ac:dyDescent="0.25">
      <c r="A24" s="4" t="s">
        <v>119</v>
      </c>
      <c r="B24" s="11"/>
      <c r="C24" s="11">
        <f>C16 + C21 + C22</f>
        <v>0</v>
      </c>
      <c r="D24" s="3"/>
    </row>
    <row r="25" spans="1:4" x14ac:dyDescent="0.25">
      <c r="A25" s="6" t="s">
        <v>120</v>
      </c>
      <c r="B25" s="13">
        <f>(SUM(Rozpočet!E4,Rozpočet!E6:E13,Rozpočet!E14:E15,Rozpočet!E16:E47,Rozpočet!E48)) + (SUM(Rozpočet!G4,Rozpočet!G6:G13,Rozpočet!G14:G15,Rozpočet!G16:G47)) + B4 + C4 + C8 + C11 + C13 + C14 + C15 + C21 + C22</f>
        <v>0</v>
      </c>
      <c r="C25" s="13">
        <f>B25 * Parametry!B31 / 100</f>
        <v>0</v>
      </c>
      <c r="D25" s="3"/>
    </row>
    <row r="26" spans="1:4" x14ac:dyDescent="0.25">
      <c r="A26" s="6" t="s">
        <v>121</v>
      </c>
      <c r="B26" s="13">
        <f>(SUM(Rozpočet!E12,Rozpočet!E14,Rozpočet!E16,Rozpočet!E19,Rozpočet!E32,Rozpočet!E36,Rozpočet!E38,Rozpočet!E40,Rozpočet!E43,Rozpočet!E46:E46)) + (SUM(Rozpočet!G12,Rozpočet!G14,Rozpočet!G16,Rozpočet!G19,Rozpočet!G32,Rozpočet!G36,Rozpočet!G38,Rozpočet!G40,Rozpočet!G43,Rozpočet!G46:G46))</f>
        <v>0</v>
      </c>
      <c r="C26" s="13">
        <f>B26 * Parametry!B32 / 100</f>
        <v>0</v>
      </c>
      <c r="D26" s="3"/>
    </row>
    <row r="27" spans="1:4" ht="18" x14ac:dyDescent="0.25">
      <c r="A27" s="4" t="s">
        <v>122</v>
      </c>
      <c r="B27" s="11"/>
      <c r="C27" s="11">
        <f>C24 + C25 + C26</f>
        <v>0</v>
      </c>
      <c r="D27" s="3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A2DEA-DBC7-4384-BA35-0576DE25B09C}">
  <dimension ref="A1:L50"/>
  <sheetViews>
    <sheetView tabSelected="1" topLeftCell="A9" workbookViewId="0">
      <selection activeCell="B23" sqref="B23"/>
    </sheetView>
  </sheetViews>
  <sheetFormatPr defaultRowHeight="15" x14ac:dyDescent="0.25"/>
  <cols>
    <col min="1" max="1" width="80.7109375" style="22" customWidth="1"/>
    <col min="2" max="2" width="5.42578125" style="1" bestFit="1" customWidth="1"/>
    <col min="3" max="3" width="7.28515625" style="9" bestFit="1" customWidth="1"/>
    <col min="4" max="4" width="9.7109375" style="9" customWidth="1"/>
    <col min="5" max="5" width="15.5703125" style="9" bestFit="1" customWidth="1"/>
    <col min="6" max="6" width="10.140625" style="9" bestFit="1" customWidth="1"/>
    <col min="7" max="7" width="15.42578125" style="9" bestFit="1" customWidth="1"/>
    <col min="8" max="8" width="10.140625" style="9" bestFit="1" customWidth="1"/>
    <col min="9" max="9" width="15.42578125" style="9" bestFit="1" customWidth="1"/>
    <col min="12" max="12" width="9" hidden="1" customWidth="1"/>
  </cols>
  <sheetData>
    <row r="1" spans="1:12" x14ac:dyDescent="0.25">
      <c r="A1" s="8" t="s">
        <v>0</v>
      </c>
      <c r="B1" s="2" t="s">
        <v>46</v>
      </c>
      <c r="C1" s="10" t="s">
        <v>47</v>
      </c>
      <c r="D1" s="10" t="s">
        <v>48</v>
      </c>
      <c r="E1" s="10" t="s">
        <v>49</v>
      </c>
      <c r="F1" s="10" t="s">
        <v>50</v>
      </c>
      <c r="G1" s="10" t="s">
        <v>51</v>
      </c>
      <c r="H1" s="10" t="s">
        <v>52</v>
      </c>
      <c r="I1" s="10" t="s">
        <v>53</v>
      </c>
      <c r="J1" s="3"/>
      <c r="K1" s="3"/>
      <c r="L1">
        <f>Parametry!B33/100*E4+Parametry!B33/100*E7+Parametry!B33/100*E8+Parametry!B33/100*E9+Parametry!B33/100*E10+Parametry!B33/100*E11+Parametry!B33/100*E13+Parametry!B33/100*E15+Parametry!B33/100*E17+Parametry!B33/100*E18+Parametry!B33/100*E20+Parametry!B33/100*E21+Parametry!B33/100*E22+Parametry!B33/100*E23+Parametry!B33/100*E24+Parametry!B33/100*E25+Parametry!B33/100*E26+Parametry!B33/100*E27+Parametry!B33/100*E28+Parametry!B33/100*E29+Parametry!B33/100*E30+Parametry!B33/100*E31+Parametry!B33/100*E33</f>
        <v>0</v>
      </c>
    </row>
    <row r="2" spans="1:12" ht="18" x14ac:dyDescent="0.25">
      <c r="A2" s="18" t="s">
        <v>54</v>
      </c>
      <c r="B2" s="4" t="s">
        <v>10</v>
      </c>
      <c r="C2" s="11"/>
      <c r="D2" s="11"/>
      <c r="E2" s="11"/>
      <c r="F2" s="11"/>
      <c r="G2" s="11"/>
      <c r="H2" s="11"/>
      <c r="I2" s="11"/>
      <c r="J2" s="3"/>
      <c r="K2" s="3"/>
    </row>
    <row r="3" spans="1:12" ht="15.75" x14ac:dyDescent="0.25">
      <c r="A3" s="19" t="s">
        <v>55</v>
      </c>
      <c r="B3" s="5" t="s">
        <v>10</v>
      </c>
      <c r="C3" s="12"/>
      <c r="D3" s="12"/>
      <c r="E3" s="12"/>
      <c r="F3" s="12"/>
      <c r="G3" s="12"/>
      <c r="H3" s="12"/>
      <c r="I3" s="12"/>
      <c r="J3" s="3"/>
      <c r="K3" s="3"/>
    </row>
    <row r="4" spans="1:12" ht="43.5" x14ac:dyDescent="0.25">
      <c r="A4" s="20" t="s">
        <v>129</v>
      </c>
      <c r="B4" s="6" t="s">
        <v>87</v>
      </c>
      <c r="C4" s="13">
        <v>1</v>
      </c>
      <c r="D4" s="13">
        <v>0</v>
      </c>
      <c r="E4" s="13">
        <f>C4*D4</f>
        <v>0</v>
      </c>
      <c r="F4" s="23">
        <v>0</v>
      </c>
      <c r="G4" s="13">
        <f>C4*F4</f>
        <v>0</v>
      </c>
      <c r="H4" s="13">
        <f>D4+F4</f>
        <v>0</v>
      </c>
      <c r="I4" s="13">
        <f>E4+G4</f>
        <v>0</v>
      </c>
      <c r="J4" s="3"/>
      <c r="K4" s="3"/>
    </row>
    <row r="5" spans="1:12" ht="15.75" x14ac:dyDescent="0.25">
      <c r="A5" s="19" t="s">
        <v>56</v>
      </c>
      <c r="B5" s="5" t="s">
        <v>10</v>
      </c>
      <c r="C5" s="12"/>
      <c r="D5" s="12"/>
      <c r="E5" s="14">
        <f>SUM(E4:E4)</f>
        <v>0</v>
      </c>
      <c r="F5" s="12"/>
      <c r="G5" s="14">
        <f>SUM(G4:G4)</f>
        <v>0</v>
      </c>
      <c r="H5" s="12"/>
      <c r="I5" s="14">
        <f>SUM(I4:I4)</f>
        <v>0</v>
      </c>
      <c r="J5" s="3"/>
      <c r="K5" s="3"/>
    </row>
    <row r="6" spans="1:12" ht="29.25" x14ac:dyDescent="0.25">
      <c r="A6" s="20" t="s">
        <v>57</v>
      </c>
      <c r="B6" s="6" t="s">
        <v>59</v>
      </c>
      <c r="C6" s="13">
        <v>1</v>
      </c>
      <c r="D6" s="23">
        <v>0</v>
      </c>
      <c r="E6" s="13">
        <f t="shared" ref="E6:E11" si="0">C6*D6</f>
        <v>0</v>
      </c>
      <c r="F6" s="23">
        <v>0</v>
      </c>
      <c r="G6" s="13">
        <f t="shared" ref="G6:G11" si="1">C6*F6</f>
        <v>0</v>
      </c>
      <c r="H6" s="13">
        <f t="shared" ref="H6:I11" si="2">D6+F6</f>
        <v>0</v>
      </c>
      <c r="I6" s="13">
        <f t="shared" si="2"/>
        <v>0</v>
      </c>
      <c r="J6" s="3"/>
      <c r="K6" s="3"/>
    </row>
    <row r="7" spans="1:12" x14ac:dyDescent="0.25">
      <c r="A7" s="20" t="s">
        <v>58</v>
      </c>
      <c r="B7" s="6" t="s">
        <v>59</v>
      </c>
      <c r="C7" s="13">
        <v>3</v>
      </c>
      <c r="D7" s="23">
        <v>0</v>
      </c>
      <c r="E7" s="13">
        <f t="shared" si="0"/>
        <v>0</v>
      </c>
      <c r="F7" s="23">
        <v>0</v>
      </c>
      <c r="G7" s="13">
        <f t="shared" si="1"/>
        <v>0</v>
      </c>
      <c r="H7" s="13">
        <f t="shared" si="2"/>
        <v>0</v>
      </c>
      <c r="I7" s="13">
        <f t="shared" si="2"/>
        <v>0</v>
      </c>
      <c r="J7" s="3"/>
      <c r="K7" s="3"/>
    </row>
    <row r="8" spans="1:12" x14ac:dyDescent="0.25">
      <c r="A8" s="20" t="s">
        <v>60</v>
      </c>
      <c r="B8" s="6" t="s">
        <v>61</v>
      </c>
      <c r="C8" s="13">
        <v>50</v>
      </c>
      <c r="D8" s="23">
        <v>0</v>
      </c>
      <c r="E8" s="13">
        <f t="shared" si="0"/>
        <v>0</v>
      </c>
      <c r="F8" s="23">
        <v>0</v>
      </c>
      <c r="G8" s="13">
        <f t="shared" si="1"/>
        <v>0</v>
      </c>
      <c r="H8" s="13">
        <f t="shared" si="2"/>
        <v>0</v>
      </c>
      <c r="I8" s="13">
        <f t="shared" si="2"/>
        <v>0</v>
      </c>
      <c r="J8" s="3"/>
      <c r="K8" s="3"/>
    </row>
    <row r="9" spans="1:12" x14ac:dyDescent="0.25">
      <c r="A9" s="20" t="s">
        <v>62</v>
      </c>
      <c r="B9" s="6" t="s">
        <v>59</v>
      </c>
      <c r="C9" s="13">
        <v>150</v>
      </c>
      <c r="D9" s="23">
        <v>0</v>
      </c>
      <c r="E9" s="13">
        <f t="shared" si="0"/>
        <v>0</v>
      </c>
      <c r="F9" s="23">
        <v>0</v>
      </c>
      <c r="G9" s="13">
        <f t="shared" si="1"/>
        <v>0</v>
      </c>
      <c r="H9" s="13">
        <f t="shared" si="2"/>
        <v>0</v>
      </c>
      <c r="I9" s="13">
        <f t="shared" si="2"/>
        <v>0</v>
      </c>
      <c r="J9" s="3"/>
      <c r="K9" s="3"/>
    </row>
    <row r="10" spans="1:12" x14ac:dyDescent="0.25">
      <c r="A10" s="20" t="s">
        <v>63</v>
      </c>
      <c r="B10" s="6" t="s">
        <v>59</v>
      </c>
      <c r="C10" s="13">
        <v>20</v>
      </c>
      <c r="D10" s="23">
        <v>0</v>
      </c>
      <c r="E10" s="13">
        <f t="shared" si="0"/>
        <v>0</v>
      </c>
      <c r="F10" s="23">
        <v>0</v>
      </c>
      <c r="G10" s="13">
        <f t="shared" si="1"/>
        <v>0</v>
      </c>
      <c r="H10" s="13">
        <f t="shared" si="2"/>
        <v>0</v>
      </c>
      <c r="I10" s="13">
        <f t="shared" si="2"/>
        <v>0</v>
      </c>
      <c r="J10" s="3"/>
      <c r="K10" s="3"/>
    </row>
    <row r="11" spans="1:12" x14ac:dyDescent="0.25">
      <c r="A11" s="20" t="s">
        <v>64</v>
      </c>
      <c r="B11" s="6" t="s">
        <v>59</v>
      </c>
      <c r="C11" s="13">
        <v>6</v>
      </c>
      <c r="D11" s="23">
        <v>0</v>
      </c>
      <c r="E11" s="13">
        <f t="shared" si="0"/>
        <v>0</v>
      </c>
      <c r="F11" s="23">
        <v>0</v>
      </c>
      <c r="G11" s="13">
        <f t="shared" si="1"/>
        <v>0</v>
      </c>
      <c r="H11" s="13">
        <f t="shared" si="2"/>
        <v>0</v>
      </c>
      <c r="I11" s="13">
        <f t="shared" si="2"/>
        <v>0</v>
      </c>
      <c r="J11" s="3"/>
      <c r="K11" s="3"/>
    </row>
    <row r="12" spans="1:12" ht="15.75" x14ac:dyDescent="0.25">
      <c r="A12" s="21" t="s">
        <v>65</v>
      </c>
      <c r="B12" s="15" t="s">
        <v>10</v>
      </c>
      <c r="C12" s="16"/>
      <c r="D12" s="16"/>
      <c r="E12" s="16"/>
      <c r="F12" s="16"/>
      <c r="G12" s="16"/>
      <c r="H12" s="16"/>
      <c r="I12" s="16"/>
      <c r="J12" s="3"/>
      <c r="K12" s="3"/>
    </row>
    <row r="13" spans="1:12" x14ac:dyDescent="0.25">
      <c r="A13" s="20" t="s">
        <v>66</v>
      </c>
      <c r="B13" s="6" t="s">
        <v>59</v>
      </c>
      <c r="C13" s="13">
        <v>20</v>
      </c>
      <c r="D13" s="23">
        <v>0</v>
      </c>
      <c r="E13" s="13">
        <f>C13*D13</f>
        <v>0</v>
      </c>
      <c r="F13" s="23">
        <v>0</v>
      </c>
      <c r="G13" s="13">
        <f>C13*F13</f>
        <v>0</v>
      </c>
      <c r="H13" s="13">
        <f>D13+F13</f>
        <v>0</v>
      </c>
      <c r="I13" s="13">
        <f>E13+G13</f>
        <v>0</v>
      </c>
      <c r="J13" s="3"/>
      <c r="K13" s="3"/>
    </row>
    <row r="14" spans="1:12" ht="15.75" x14ac:dyDescent="0.25">
      <c r="A14" s="21" t="s">
        <v>67</v>
      </c>
      <c r="B14" s="15" t="s">
        <v>10</v>
      </c>
      <c r="C14" s="16"/>
      <c r="D14" s="16"/>
      <c r="E14" s="16"/>
      <c r="F14" s="16"/>
      <c r="G14" s="16"/>
      <c r="H14" s="16"/>
      <c r="I14" s="16"/>
      <c r="J14" s="3"/>
      <c r="K14" s="3"/>
    </row>
    <row r="15" spans="1:12" x14ac:dyDescent="0.25">
      <c r="A15" s="20" t="s">
        <v>68</v>
      </c>
      <c r="B15" s="6" t="s">
        <v>61</v>
      </c>
      <c r="C15" s="13">
        <v>50</v>
      </c>
      <c r="D15" s="23">
        <v>0</v>
      </c>
      <c r="E15" s="13">
        <f>C15*D15</f>
        <v>0</v>
      </c>
      <c r="F15" s="23">
        <v>0</v>
      </c>
      <c r="G15" s="13">
        <f>C15*F15</f>
        <v>0</v>
      </c>
      <c r="H15" s="13">
        <f>D15+F15</f>
        <v>0</v>
      </c>
      <c r="I15" s="13">
        <f>E15+G15</f>
        <v>0</v>
      </c>
      <c r="J15" s="3"/>
      <c r="K15" s="3"/>
    </row>
    <row r="16" spans="1:12" ht="15.75" x14ac:dyDescent="0.25">
      <c r="A16" s="21" t="s">
        <v>69</v>
      </c>
      <c r="B16" s="15" t="s">
        <v>10</v>
      </c>
      <c r="C16" s="16"/>
      <c r="D16" s="16"/>
      <c r="E16" s="16"/>
      <c r="F16" s="16"/>
      <c r="G16" s="16"/>
      <c r="H16" s="16"/>
      <c r="I16" s="16"/>
      <c r="J16" s="3"/>
      <c r="K16" s="3"/>
    </row>
    <row r="17" spans="1:11" x14ac:dyDescent="0.25">
      <c r="A17" s="20" t="s">
        <v>70</v>
      </c>
      <c r="B17" s="6" t="s">
        <v>61</v>
      </c>
      <c r="C17" s="13">
        <v>20</v>
      </c>
      <c r="D17" s="23">
        <v>0</v>
      </c>
      <c r="E17" s="13">
        <f>C17*D17</f>
        <v>0</v>
      </c>
      <c r="F17" s="23">
        <v>0</v>
      </c>
      <c r="G17" s="13">
        <f>C17*F17</f>
        <v>0</v>
      </c>
      <c r="H17" s="13">
        <f>D17+F17</f>
        <v>0</v>
      </c>
      <c r="I17" s="13">
        <f>E17+G17</f>
        <v>0</v>
      </c>
      <c r="J17" s="3"/>
      <c r="K17" s="3"/>
    </row>
    <row r="18" spans="1:11" x14ac:dyDescent="0.25">
      <c r="A18" s="20" t="s">
        <v>71</v>
      </c>
      <c r="B18" s="6" t="s">
        <v>61</v>
      </c>
      <c r="C18" s="13">
        <v>210</v>
      </c>
      <c r="D18" s="23">
        <v>0</v>
      </c>
      <c r="E18" s="13">
        <f>C18*D18</f>
        <v>0</v>
      </c>
      <c r="F18" s="23">
        <v>0</v>
      </c>
      <c r="G18" s="13">
        <f>C18*F18</f>
        <v>0</v>
      </c>
      <c r="H18" s="13">
        <f>D18+F18</f>
        <v>0</v>
      </c>
      <c r="I18" s="13">
        <f>E18+G18</f>
        <v>0</v>
      </c>
      <c r="J18" s="3"/>
      <c r="K18" s="3"/>
    </row>
    <row r="19" spans="1:11" ht="15.75" x14ac:dyDescent="0.25">
      <c r="A19" s="21" t="s">
        <v>72</v>
      </c>
      <c r="B19" s="15" t="s">
        <v>10</v>
      </c>
      <c r="C19" s="16"/>
      <c r="D19" s="16"/>
      <c r="E19" s="16"/>
      <c r="F19" s="16"/>
      <c r="G19" s="16"/>
      <c r="H19" s="16"/>
      <c r="I19" s="16"/>
      <c r="J19" s="3"/>
      <c r="K19" s="3"/>
    </row>
    <row r="20" spans="1:11" ht="29.25" x14ac:dyDescent="0.25">
      <c r="A20" s="20" t="s">
        <v>73</v>
      </c>
      <c r="B20" s="6" t="s">
        <v>59</v>
      </c>
      <c r="C20" s="13">
        <v>150</v>
      </c>
      <c r="D20" s="23">
        <v>0</v>
      </c>
      <c r="E20" s="13">
        <f t="shared" ref="E20:E31" si="3">C20*D20</f>
        <v>0</v>
      </c>
      <c r="F20" s="23">
        <v>0</v>
      </c>
      <c r="G20" s="13">
        <f t="shared" ref="G20:G31" si="4">C20*F20</f>
        <v>0</v>
      </c>
      <c r="H20" s="13">
        <f t="shared" ref="H20:H31" si="5">D20+F20</f>
        <v>0</v>
      </c>
      <c r="I20" s="13">
        <f t="shared" ref="I20:I31" si="6">E20+G20</f>
        <v>0</v>
      </c>
      <c r="J20" s="3"/>
      <c r="K20" s="3"/>
    </row>
    <row r="21" spans="1:11" ht="29.25" x14ac:dyDescent="0.25">
      <c r="A21" s="20" t="s">
        <v>74</v>
      </c>
      <c r="B21" s="6" t="s">
        <v>59</v>
      </c>
      <c r="C21" s="13">
        <v>15</v>
      </c>
      <c r="D21" s="23">
        <v>0</v>
      </c>
      <c r="E21" s="13">
        <f t="shared" si="3"/>
        <v>0</v>
      </c>
      <c r="F21" s="23">
        <v>0</v>
      </c>
      <c r="G21" s="13">
        <f t="shared" si="4"/>
        <v>0</v>
      </c>
      <c r="H21" s="13">
        <f t="shared" si="5"/>
        <v>0</v>
      </c>
      <c r="I21" s="13">
        <f t="shared" si="6"/>
        <v>0</v>
      </c>
      <c r="J21" s="3"/>
      <c r="K21" s="3"/>
    </row>
    <row r="22" spans="1:11" x14ac:dyDescent="0.25">
      <c r="A22" s="20" t="s">
        <v>75</v>
      </c>
      <c r="B22" s="6" t="s">
        <v>59</v>
      </c>
      <c r="C22" s="13">
        <v>50</v>
      </c>
      <c r="D22" s="23">
        <v>0</v>
      </c>
      <c r="E22" s="13">
        <f t="shared" si="3"/>
        <v>0</v>
      </c>
      <c r="F22" s="23">
        <v>0</v>
      </c>
      <c r="G22" s="13">
        <f t="shared" si="4"/>
        <v>0</v>
      </c>
      <c r="H22" s="13">
        <f t="shared" si="5"/>
        <v>0</v>
      </c>
      <c r="I22" s="13">
        <f t="shared" si="6"/>
        <v>0</v>
      </c>
      <c r="J22" s="3"/>
      <c r="K22" s="3"/>
    </row>
    <row r="23" spans="1:11" x14ac:dyDescent="0.25">
      <c r="A23" s="20" t="s">
        <v>76</v>
      </c>
      <c r="B23" s="6" t="s">
        <v>59</v>
      </c>
      <c r="C23" s="13">
        <v>10</v>
      </c>
      <c r="D23" s="23">
        <v>0</v>
      </c>
      <c r="E23" s="13">
        <f t="shared" si="3"/>
        <v>0</v>
      </c>
      <c r="F23" s="23">
        <v>0</v>
      </c>
      <c r="G23" s="13">
        <f t="shared" si="4"/>
        <v>0</v>
      </c>
      <c r="H23" s="13">
        <f t="shared" si="5"/>
        <v>0</v>
      </c>
      <c r="I23" s="13">
        <f t="shared" si="6"/>
        <v>0</v>
      </c>
      <c r="J23" s="3"/>
      <c r="K23" s="3"/>
    </row>
    <row r="24" spans="1:11" x14ac:dyDescent="0.25">
      <c r="A24" s="20" t="s">
        <v>77</v>
      </c>
      <c r="B24" s="6" t="s">
        <v>59</v>
      </c>
      <c r="C24" s="13">
        <v>30</v>
      </c>
      <c r="D24" s="23">
        <v>0</v>
      </c>
      <c r="E24" s="13">
        <f t="shared" si="3"/>
        <v>0</v>
      </c>
      <c r="F24" s="23">
        <v>0</v>
      </c>
      <c r="G24" s="13">
        <f t="shared" si="4"/>
        <v>0</v>
      </c>
      <c r="H24" s="13">
        <f t="shared" si="5"/>
        <v>0</v>
      </c>
      <c r="I24" s="13">
        <f t="shared" si="6"/>
        <v>0</v>
      </c>
      <c r="J24" s="3"/>
      <c r="K24" s="3"/>
    </row>
    <row r="25" spans="1:11" x14ac:dyDescent="0.25">
      <c r="A25" s="20" t="s">
        <v>78</v>
      </c>
      <c r="B25" s="6" t="s">
        <v>59</v>
      </c>
      <c r="C25" s="13">
        <v>10</v>
      </c>
      <c r="D25" s="23">
        <v>0</v>
      </c>
      <c r="E25" s="13">
        <f t="shared" si="3"/>
        <v>0</v>
      </c>
      <c r="F25" s="23">
        <v>0</v>
      </c>
      <c r="G25" s="13">
        <f t="shared" si="4"/>
        <v>0</v>
      </c>
      <c r="H25" s="13">
        <f t="shared" si="5"/>
        <v>0</v>
      </c>
      <c r="I25" s="13">
        <f t="shared" si="6"/>
        <v>0</v>
      </c>
      <c r="J25" s="3"/>
      <c r="K25" s="3"/>
    </row>
    <row r="26" spans="1:11" x14ac:dyDescent="0.25">
      <c r="A26" s="20" t="s">
        <v>79</v>
      </c>
      <c r="B26" s="6" t="s">
        <v>59</v>
      </c>
      <c r="C26" s="13">
        <v>8</v>
      </c>
      <c r="D26" s="23">
        <v>0</v>
      </c>
      <c r="E26" s="13">
        <f t="shared" si="3"/>
        <v>0</v>
      </c>
      <c r="F26" s="23">
        <v>0</v>
      </c>
      <c r="G26" s="13">
        <f t="shared" si="4"/>
        <v>0</v>
      </c>
      <c r="H26" s="13">
        <f t="shared" si="5"/>
        <v>0</v>
      </c>
      <c r="I26" s="13">
        <f t="shared" si="6"/>
        <v>0</v>
      </c>
      <c r="J26" s="3"/>
      <c r="K26" s="3"/>
    </row>
    <row r="27" spans="1:11" x14ac:dyDescent="0.25">
      <c r="A27" s="20" t="s">
        <v>80</v>
      </c>
      <c r="B27" s="6" t="s">
        <v>59</v>
      </c>
      <c r="C27" s="13">
        <v>13</v>
      </c>
      <c r="D27" s="23">
        <v>0</v>
      </c>
      <c r="E27" s="13">
        <f t="shared" si="3"/>
        <v>0</v>
      </c>
      <c r="F27" s="23">
        <v>0</v>
      </c>
      <c r="G27" s="13">
        <f t="shared" si="4"/>
        <v>0</v>
      </c>
      <c r="H27" s="13">
        <f t="shared" si="5"/>
        <v>0</v>
      </c>
      <c r="I27" s="13">
        <f t="shared" si="6"/>
        <v>0</v>
      </c>
      <c r="J27" s="3"/>
      <c r="K27" s="3"/>
    </row>
    <row r="28" spans="1:11" x14ac:dyDescent="0.25">
      <c r="A28" s="20" t="s">
        <v>81</v>
      </c>
      <c r="B28" s="6" t="s">
        <v>59</v>
      </c>
      <c r="C28" s="13">
        <v>13</v>
      </c>
      <c r="D28" s="23">
        <v>0</v>
      </c>
      <c r="E28" s="13">
        <f t="shared" si="3"/>
        <v>0</v>
      </c>
      <c r="F28" s="23">
        <v>0</v>
      </c>
      <c r="G28" s="13">
        <f t="shared" si="4"/>
        <v>0</v>
      </c>
      <c r="H28" s="13">
        <f t="shared" si="5"/>
        <v>0</v>
      </c>
      <c r="I28" s="13">
        <f t="shared" si="6"/>
        <v>0</v>
      </c>
      <c r="J28" s="3"/>
      <c r="K28" s="3"/>
    </row>
    <row r="29" spans="1:11" x14ac:dyDescent="0.25">
      <c r="A29" s="20" t="s">
        <v>82</v>
      </c>
      <c r="B29" s="6" t="s">
        <v>59</v>
      </c>
      <c r="C29" s="13">
        <v>26</v>
      </c>
      <c r="D29" s="23">
        <v>0</v>
      </c>
      <c r="E29" s="13">
        <f t="shared" si="3"/>
        <v>0</v>
      </c>
      <c r="F29" s="23">
        <v>0</v>
      </c>
      <c r="G29" s="13">
        <f t="shared" si="4"/>
        <v>0</v>
      </c>
      <c r="H29" s="13">
        <f t="shared" si="5"/>
        <v>0</v>
      </c>
      <c r="I29" s="13">
        <f t="shared" si="6"/>
        <v>0</v>
      </c>
      <c r="J29" s="3"/>
      <c r="K29" s="3"/>
    </row>
    <row r="30" spans="1:11" x14ac:dyDescent="0.25">
      <c r="A30" s="20" t="s">
        <v>83</v>
      </c>
      <c r="B30" s="6" t="s">
        <v>59</v>
      </c>
      <c r="C30" s="13">
        <v>6</v>
      </c>
      <c r="D30" s="23">
        <v>0</v>
      </c>
      <c r="E30" s="13">
        <f t="shared" si="3"/>
        <v>0</v>
      </c>
      <c r="F30" s="23">
        <v>0</v>
      </c>
      <c r="G30" s="13">
        <f t="shared" si="4"/>
        <v>0</v>
      </c>
      <c r="H30" s="13">
        <f t="shared" si="5"/>
        <v>0</v>
      </c>
      <c r="I30" s="13">
        <f t="shared" si="6"/>
        <v>0</v>
      </c>
      <c r="J30" s="3"/>
      <c r="K30" s="3"/>
    </row>
    <row r="31" spans="1:11" x14ac:dyDescent="0.25">
      <c r="A31" s="20" t="s">
        <v>84</v>
      </c>
      <c r="B31" s="6" t="s">
        <v>59</v>
      </c>
      <c r="C31" s="13">
        <v>12</v>
      </c>
      <c r="D31" s="23">
        <v>0</v>
      </c>
      <c r="E31" s="13">
        <f t="shared" si="3"/>
        <v>0</v>
      </c>
      <c r="F31" s="23">
        <v>0</v>
      </c>
      <c r="G31" s="13">
        <f t="shared" si="4"/>
        <v>0</v>
      </c>
      <c r="H31" s="13">
        <f t="shared" si="5"/>
        <v>0</v>
      </c>
      <c r="I31" s="13">
        <f t="shared" si="6"/>
        <v>0</v>
      </c>
      <c r="J31" s="3"/>
      <c r="K31" s="3"/>
    </row>
    <row r="32" spans="1:11" ht="15.75" x14ac:dyDescent="0.25">
      <c r="A32" s="21" t="s">
        <v>85</v>
      </c>
      <c r="B32" s="15" t="s">
        <v>10</v>
      </c>
      <c r="C32" s="16"/>
      <c r="D32" s="16"/>
      <c r="E32" s="16"/>
      <c r="F32" s="16"/>
      <c r="G32" s="16"/>
      <c r="H32" s="16"/>
      <c r="I32" s="16"/>
      <c r="J32" s="3"/>
      <c r="K32" s="3"/>
    </row>
    <row r="33" spans="1:11" x14ac:dyDescent="0.25">
      <c r="A33" s="20" t="s">
        <v>126</v>
      </c>
      <c r="B33" s="6" t="s">
        <v>59</v>
      </c>
      <c r="C33" s="13">
        <v>24</v>
      </c>
      <c r="D33" s="23">
        <v>0</v>
      </c>
      <c r="E33" s="13">
        <f>C33*D33</f>
        <v>0</v>
      </c>
      <c r="F33" s="23">
        <v>0</v>
      </c>
      <c r="G33" s="13">
        <f>C33*F33</f>
        <v>0</v>
      </c>
      <c r="H33" s="13">
        <f t="shared" ref="H33:I35" si="7">D33+F33</f>
        <v>0</v>
      </c>
      <c r="I33" s="13">
        <f t="shared" si="7"/>
        <v>0</v>
      </c>
      <c r="J33" s="3"/>
      <c r="K33" s="3"/>
    </row>
    <row r="34" spans="1:11" x14ac:dyDescent="0.25">
      <c r="A34" s="20" t="s">
        <v>127</v>
      </c>
      <c r="B34" s="6" t="s">
        <v>59</v>
      </c>
      <c r="C34" s="13">
        <v>20</v>
      </c>
      <c r="D34" s="13">
        <v>0</v>
      </c>
      <c r="E34" s="13">
        <f>C34*D34</f>
        <v>0</v>
      </c>
      <c r="F34" s="23">
        <v>0</v>
      </c>
      <c r="G34" s="13">
        <f>C34*F34</f>
        <v>0</v>
      </c>
      <c r="H34" s="13">
        <f t="shared" si="7"/>
        <v>0</v>
      </c>
      <c r="I34" s="13">
        <f t="shared" si="7"/>
        <v>0</v>
      </c>
      <c r="J34" s="3"/>
      <c r="K34" s="3"/>
    </row>
    <row r="35" spans="1:11" x14ac:dyDescent="0.25">
      <c r="A35" s="20" t="s">
        <v>86</v>
      </c>
      <c r="B35" s="6" t="s">
        <v>87</v>
      </c>
      <c r="C35" s="13">
        <v>1</v>
      </c>
      <c r="D35" s="23">
        <v>0</v>
      </c>
      <c r="E35" s="13">
        <f>C35*D35</f>
        <v>0</v>
      </c>
      <c r="F35" s="23">
        <v>0</v>
      </c>
      <c r="G35" s="13">
        <f>C35*F35</f>
        <v>0</v>
      </c>
      <c r="H35" s="13">
        <f t="shared" si="7"/>
        <v>0</v>
      </c>
      <c r="I35" s="13">
        <f t="shared" si="7"/>
        <v>0</v>
      </c>
      <c r="J35" s="3"/>
      <c r="K35" s="3"/>
    </row>
    <row r="36" spans="1:11" ht="15.75" x14ac:dyDescent="0.25">
      <c r="A36" s="21" t="s">
        <v>88</v>
      </c>
      <c r="B36" s="15" t="s">
        <v>10</v>
      </c>
      <c r="C36" s="16"/>
      <c r="D36" s="16"/>
      <c r="E36" s="16"/>
      <c r="F36" s="16"/>
      <c r="G36" s="16"/>
      <c r="H36" s="16"/>
      <c r="I36" s="16"/>
      <c r="J36" s="3"/>
      <c r="K36" s="3"/>
    </row>
    <row r="37" spans="1:11" x14ac:dyDescent="0.25">
      <c r="A37" s="20" t="s">
        <v>128</v>
      </c>
      <c r="B37" s="6" t="s">
        <v>59</v>
      </c>
      <c r="C37" s="13">
        <v>3</v>
      </c>
      <c r="D37" s="13">
        <v>0</v>
      </c>
      <c r="E37" s="13">
        <f>C37*D37</f>
        <v>0</v>
      </c>
      <c r="F37" s="23">
        <v>0</v>
      </c>
      <c r="G37" s="13">
        <f>C37*F37</f>
        <v>0</v>
      </c>
      <c r="H37" s="13">
        <f>D37+F37</f>
        <v>0</v>
      </c>
      <c r="I37" s="13">
        <f>E37+G37</f>
        <v>0</v>
      </c>
      <c r="J37" s="3"/>
      <c r="K37" s="3"/>
    </row>
    <row r="38" spans="1:11" ht="15.75" x14ac:dyDescent="0.25">
      <c r="A38" s="21" t="s">
        <v>89</v>
      </c>
      <c r="B38" s="15" t="s">
        <v>10</v>
      </c>
      <c r="C38" s="16"/>
      <c r="D38" s="16"/>
      <c r="E38" s="16"/>
      <c r="F38" s="16"/>
      <c r="G38" s="16"/>
      <c r="H38" s="16"/>
      <c r="I38" s="16"/>
      <c r="J38" s="3"/>
      <c r="K38" s="3"/>
    </row>
    <row r="39" spans="1:11" x14ac:dyDescent="0.25">
      <c r="A39" s="20" t="s">
        <v>128</v>
      </c>
      <c r="B39" s="6" t="s">
        <v>59</v>
      </c>
      <c r="C39" s="13">
        <v>18</v>
      </c>
      <c r="D39" s="13">
        <v>0</v>
      </c>
      <c r="E39" s="13">
        <f>C39*D39</f>
        <v>0</v>
      </c>
      <c r="F39" s="23">
        <v>0</v>
      </c>
      <c r="G39" s="13">
        <f>C39*F39</f>
        <v>0</v>
      </c>
      <c r="H39" s="13">
        <f>D39+F39</f>
        <v>0</v>
      </c>
      <c r="I39" s="13">
        <f>E39+G39</f>
        <v>0</v>
      </c>
      <c r="J39" s="3"/>
      <c r="K39" s="3"/>
    </row>
    <row r="40" spans="1:11" ht="15.75" x14ac:dyDescent="0.25">
      <c r="A40" s="21" t="s">
        <v>90</v>
      </c>
      <c r="B40" s="15" t="s">
        <v>10</v>
      </c>
      <c r="C40" s="16"/>
      <c r="D40" s="16"/>
      <c r="E40" s="16"/>
      <c r="F40" s="16"/>
      <c r="G40" s="16"/>
      <c r="H40" s="16"/>
      <c r="I40" s="16"/>
      <c r="J40" s="3"/>
      <c r="K40" s="3"/>
    </row>
    <row r="41" spans="1:11" x14ac:dyDescent="0.25">
      <c r="A41" s="20" t="s">
        <v>134</v>
      </c>
      <c r="B41" s="6" t="s">
        <v>59</v>
      </c>
      <c r="C41" s="13">
        <v>15</v>
      </c>
      <c r="D41" s="23">
        <v>0</v>
      </c>
      <c r="E41" s="13">
        <f>C41*D41</f>
        <v>0</v>
      </c>
      <c r="F41" s="23">
        <v>0</v>
      </c>
      <c r="G41" s="13">
        <f>C41*F41</f>
        <v>0</v>
      </c>
      <c r="H41" s="13">
        <f>D41+F41</f>
        <v>0</v>
      </c>
      <c r="I41" s="13">
        <f>E41+G41</f>
        <v>0</v>
      </c>
      <c r="J41" s="3"/>
      <c r="K41" s="3"/>
    </row>
    <row r="42" spans="1:11" x14ac:dyDescent="0.25">
      <c r="A42" s="20" t="s">
        <v>91</v>
      </c>
      <c r="B42" s="6" t="s">
        <v>92</v>
      </c>
      <c r="C42" s="13">
        <v>3</v>
      </c>
      <c r="D42" s="23">
        <v>0</v>
      </c>
      <c r="E42" s="13">
        <f>C42*D42</f>
        <v>0</v>
      </c>
      <c r="F42" s="23">
        <v>0</v>
      </c>
      <c r="G42" s="13">
        <f>C42*F42</f>
        <v>0</v>
      </c>
      <c r="H42" s="13">
        <f>D42+F42</f>
        <v>0</v>
      </c>
      <c r="I42" s="13">
        <f>E42+G42</f>
        <v>0</v>
      </c>
      <c r="J42" s="3"/>
      <c r="K42" s="3"/>
    </row>
    <row r="43" spans="1:11" ht="15.75" x14ac:dyDescent="0.25">
      <c r="A43" s="21" t="s">
        <v>93</v>
      </c>
      <c r="B43" s="15" t="s">
        <v>10</v>
      </c>
      <c r="C43" s="16"/>
      <c r="D43" s="16"/>
      <c r="E43" s="16"/>
      <c r="F43" s="16"/>
      <c r="G43" s="16"/>
      <c r="H43" s="16"/>
      <c r="I43" s="16"/>
      <c r="J43" s="3"/>
      <c r="K43" s="3"/>
    </row>
    <row r="44" spans="1:11" x14ac:dyDescent="0.25">
      <c r="A44" s="20" t="s">
        <v>125</v>
      </c>
      <c r="B44" s="6" t="s">
        <v>92</v>
      </c>
      <c r="C44" s="13">
        <v>16</v>
      </c>
      <c r="D44" s="13">
        <v>0</v>
      </c>
      <c r="E44" s="13">
        <f>C44*D44</f>
        <v>0</v>
      </c>
      <c r="F44" s="23">
        <v>0</v>
      </c>
      <c r="G44" s="13">
        <f>C44*F44</f>
        <v>0</v>
      </c>
      <c r="H44" s="13">
        <f>D44+F44</f>
        <v>0</v>
      </c>
      <c r="I44" s="13">
        <f>E44+G44</f>
        <v>0</v>
      </c>
      <c r="J44" s="3"/>
      <c r="K44" s="3"/>
    </row>
    <row r="45" spans="1:11" x14ac:dyDescent="0.25">
      <c r="A45" s="20" t="s">
        <v>124</v>
      </c>
      <c r="B45" s="6" t="s">
        <v>92</v>
      </c>
      <c r="C45" s="13">
        <v>20</v>
      </c>
      <c r="D45" s="13">
        <v>0</v>
      </c>
      <c r="E45" s="13">
        <f>C45*D45</f>
        <v>0</v>
      </c>
      <c r="F45" s="23">
        <v>0</v>
      </c>
      <c r="G45" s="13">
        <f>C45*F45</f>
        <v>0</v>
      </c>
      <c r="H45" s="13">
        <f>D45+F45</f>
        <v>0</v>
      </c>
      <c r="I45" s="13">
        <f>E45+G45</f>
        <v>0</v>
      </c>
      <c r="J45" s="3"/>
      <c r="K45" s="3"/>
    </row>
    <row r="46" spans="1:11" ht="15.75" x14ac:dyDescent="0.25">
      <c r="A46" s="21" t="s">
        <v>123</v>
      </c>
      <c r="B46" s="15" t="s">
        <v>10</v>
      </c>
      <c r="C46" s="16"/>
      <c r="D46" s="16"/>
      <c r="E46" s="16"/>
      <c r="F46" s="16"/>
      <c r="G46" s="16"/>
      <c r="H46" s="16"/>
      <c r="I46" s="16"/>
      <c r="J46" s="3"/>
      <c r="K46" s="3"/>
    </row>
    <row r="47" spans="1:11" x14ac:dyDescent="0.25">
      <c r="A47" s="20" t="s">
        <v>94</v>
      </c>
      <c r="B47" s="6" t="s">
        <v>92</v>
      </c>
      <c r="C47" s="13">
        <v>10</v>
      </c>
      <c r="D47" s="13">
        <v>0</v>
      </c>
      <c r="E47" s="13">
        <f>C47*D47</f>
        <v>0</v>
      </c>
      <c r="F47" s="23">
        <v>0</v>
      </c>
      <c r="G47" s="13">
        <f>C47*F47</f>
        <v>0</v>
      </c>
      <c r="H47" s="13">
        <f t="shared" ref="H47:I48" si="8">D47+F47</f>
        <v>0</v>
      </c>
      <c r="I47" s="13">
        <f t="shared" si="8"/>
        <v>0</v>
      </c>
      <c r="J47" s="3"/>
      <c r="K47" s="3"/>
    </row>
    <row r="48" spans="1:11" x14ac:dyDescent="0.25">
      <c r="A48" s="20" t="s">
        <v>95</v>
      </c>
      <c r="B48" s="6" t="s">
        <v>10</v>
      </c>
      <c r="C48" s="13"/>
      <c r="D48" s="13"/>
      <c r="E48" s="13">
        <f>L1+Parametry!B33/100*E34+Parametry!B33/100*E35+Parametry!B33/100*E37+Parametry!B33/100*E39+Parametry!B33/100*E41+Parametry!B33/100*E42+Parametry!B33/100*E44+Parametry!B33/100*E45+Parametry!B33/100*E47</f>
        <v>0</v>
      </c>
      <c r="F48" s="13"/>
      <c r="G48" s="13"/>
      <c r="H48" s="13">
        <f t="shared" si="8"/>
        <v>0</v>
      </c>
      <c r="I48" s="13">
        <f t="shared" si="8"/>
        <v>0</v>
      </c>
      <c r="J48" s="3"/>
      <c r="K48" s="3"/>
    </row>
    <row r="49" spans="1:11" ht="18" x14ac:dyDescent="0.25">
      <c r="A49" s="18" t="s">
        <v>96</v>
      </c>
      <c r="B49" s="4" t="s">
        <v>10</v>
      </c>
      <c r="C49" s="11"/>
      <c r="D49" s="11"/>
      <c r="E49" s="11">
        <f>SUM(E3:E4,E6:E48)</f>
        <v>0</v>
      </c>
      <c r="F49" s="11"/>
      <c r="G49" s="11">
        <f>SUM(G3:G4,G6:G48)</f>
        <v>0</v>
      </c>
      <c r="H49" s="11"/>
      <c r="I49" s="11">
        <f>SUM(I3:I4,I6:I48)</f>
        <v>0</v>
      </c>
      <c r="J49" s="3"/>
      <c r="K49" s="3"/>
    </row>
    <row r="50" spans="1:11" x14ac:dyDescent="0.25">
      <c r="A50" s="20" t="s">
        <v>10</v>
      </c>
      <c r="B50" s="6" t="s">
        <v>10</v>
      </c>
      <c r="C50" s="13"/>
      <c r="D50" s="13"/>
      <c r="E50" s="13"/>
      <c r="F50" s="13"/>
      <c r="G50" s="13"/>
      <c r="H50" s="13"/>
      <c r="I50" s="13"/>
      <c r="J50" s="3"/>
      <c r="K50" s="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Parametry</vt:lpstr>
      <vt:lpstr>Rekapitulace</vt:lpstr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Lutonský</dc:creator>
  <cp:lastModifiedBy>Tomáš Sýkora</cp:lastModifiedBy>
  <dcterms:created xsi:type="dcterms:W3CDTF">2025-11-18T22:21:54Z</dcterms:created>
  <dcterms:modified xsi:type="dcterms:W3CDTF">2026-02-11T07:55:25Z</dcterms:modified>
</cp:coreProperties>
</file>