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20" yWindow="3120" windowWidth="21600" windowHeight="11385" activeTab="3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Pol'!$A$1:$X$176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8" i="12" l="1"/>
  <c r="G109" i="12"/>
  <c r="Q153" i="12"/>
  <c r="O153" i="12"/>
  <c r="M153" i="12"/>
  <c r="K153" i="12"/>
  <c r="I153" i="12"/>
  <c r="G153" i="12"/>
  <c r="Q122" i="12"/>
  <c r="O122" i="12"/>
  <c r="K122" i="12"/>
  <c r="I122" i="12"/>
  <c r="G122" i="12"/>
  <c r="M122" i="12" s="1"/>
  <c r="Q119" i="12"/>
  <c r="O119" i="12"/>
  <c r="K119" i="12"/>
  <c r="I119" i="12"/>
  <c r="G119" i="12"/>
  <c r="M119" i="12" s="1"/>
  <c r="Q115" i="12"/>
  <c r="O115" i="12"/>
  <c r="K115" i="12"/>
  <c r="I115" i="12"/>
  <c r="G115" i="12"/>
  <c r="M115" i="12" s="1"/>
  <c r="Q110" i="12"/>
  <c r="O110" i="12"/>
  <c r="K110" i="12"/>
  <c r="I110" i="12"/>
  <c r="G110" i="12"/>
  <c r="M110" i="12" s="1"/>
  <c r="Q98" i="12"/>
  <c r="O98" i="12"/>
  <c r="K98" i="12"/>
  <c r="I98" i="12"/>
  <c r="G98" i="12"/>
  <c r="M98" i="12" s="1"/>
  <c r="Q92" i="12"/>
  <c r="O92" i="12"/>
  <c r="K92" i="12"/>
  <c r="I92" i="12"/>
  <c r="G92" i="12"/>
  <c r="M92" i="12" s="1"/>
  <c r="Q88" i="12"/>
  <c r="O88" i="12"/>
  <c r="K88" i="12"/>
  <c r="I88" i="12"/>
  <c r="G88" i="12"/>
  <c r="M88" i="12" s="1"/>
  <c r="Q85" i="12"/>
  <c r="O85" i="12"/>
  <c r="K85" i="12"/>
  <c r="I85" i="12"/>
  <c r="G85" i="12"/>
  <c r="M85" i="12" s="1"/>
  <c r="Q81" i="12"/>
  <c r="O81" i="12"/>
  <c r="K81" i="12"/>
  <c r="I81" i="12"/>
  <c r="G81" i="12"/>
  <c r="M81" i="12" s="1"/>
  <c r="Q78" i="12"/>
  <c r="O78" i="12"/>
  <c r="K78" i="12"/>
  <c r="I78" i="12"/>
  <c r="G78" i="12"/>
  <c r="M78" i="12" s="1"/>
  <c r="Q75" i="12"/>
  <c r="O75" i="12"/>
  <c r="K75" i="12"/>
  <c r="I75" i="12"/>
  <c r="G75" i="12"/>
  <c r="M75" i="12" s="1"/>
  <c r="Q72" i="12"/>
  <c r="O72" i="12"/>
  <c r="K72" i="12"/>
  <c r="I72" i="12"/>
  <c r="G72" i="12"/>
  <c r="M72" i="12" s="1"/>
  <c r="Q69" i="12"/>
  <c r="O69" i="12"/>
  <c r="K69" i="12"/>
  <c r="I69" i="12"/>
  <c r="G69" i="12"/>
  <c r="M69" i="12" s="1"/>
  <c r="Q141" i="12"/>
  <c r="O141" i="12"/>
  <c r="K141" i="12"/>
  <c r="I141" i="12"/>
  <c r="G141" i="12"/>
  <c r="M141" i="12" s="1"/>
  <c r="Q65" i="12"/>
  <c r="O65" i="12"/>
  <c r="K65" i="12"/>
  <c r="I65" i="12"/>
  <c r="G65" i="12"/>
  <c r="M65" i="12" s="1"/>
  <c r="Q61" i="12"/>
  <c r="O61" i="12"/>
  <c r="K61" i="12"/>
  <c r="I61" i="12"/>
  <c r="G61" i="12"/>
  <c r="M61" i="12" s="1"/>
  <c r="Q54" i="12"/>
  <c r="O54" i="12"/>
  <c r="K54" i="12"/>
  <c r="I54" i="12"/>
  <c r="G54" i="12"/>
  <c r="M54" i="12" s="1"/>
  <c r="Q51" i="12"/>
  <c r="O51" i="12"/>
  <c r="K51" i="12"/>
  <c r="I51" i="12"/>
  <c r="G51" i="12"/>
  <c r="M51" i="12" s="1"/>
  <c r="Q44" i="12"/>
  <c r="O44" i="12"/>
  <c r="K44" i="12"/>
  <c r="I44" i="12"/>
  <c r="G44" i="12"/>
  <c r="M44" i="12" s="1"/>
  <c r="Q41" i="12"/>
  <c r="O41" i="12"/>
  <c r="K41" i="12"/>
  <c r="I41" i="12"/>
  <c r="G41" i="12"/>
  <c r="M41" i="12" s="1"/>
  <c r="Q35" i="12"/>
  <c r="O35" i="12"/>
  <c r="K35" i="12"/>
  <c r="I35" i="12"/>
  <c r="G35" i="12"/>
  <c r="M35" i="12" s="1"/>
  <c r="Q23" i="12"/>
  <c r="O23" i="12"/>
  <c r="K23" i="12"/>
  <c r="I23" i="12"/>
  <c r="G23" i="12"/>
  <c r="M23" i="12" s="1"/>
  <c r="G140" i="12" l="1"/>
  <c r="G68" i="12"/>
  <c r="Q21" i="12" l="1"/>
  <c r="O21" i="12"/>
  <c r="M21" i="12"/>
  <c r="K21" i="12"/>
  <c r="I21" i="12"/>
  <c r="G21" i="12"/>
  <c r="Q18" i="12"/>
  <c r="O18" i="12"/>
  <c r="K18" i="12"/>
  <c r="I18" i="12"/>
  <c r="G18" i="12"/>
  <c r="M18" i="12" s="1"/>
  <c r="Q15" i="12"/>
  <c r="O15" i="12"/>
  <c r="K15" i="12"/>
  <c r="I15" i="12"/>
  <c r="G15" i="12"/>
  <c r="M15" i="12" s="1"/>
  <c r="Q9" i="12"/>
  <c r="O9" i="12"/>
  <c r="K9" i="12"/>
  <c r="I9" i="12"/>
  <c r="G9" i="12"/>
  <c r="M9" i="12" s="1"/>
  <c r="G156" i="12" l="1"/>
  <c r="G155" i="12" s="1"/>
  <c r="I60" i="1" s="1"/>
  <c r="Q158" i="12" l="1"/>
  <c r="O158" i="12"/>
  <c r="K158" i="12"/>
  <c r="I158" i="12"/>
  <c r="G158" i="12"/>
  <c r="M158" i="12" s="1"/>
  <c r="Q156" i="12"/>
  <c r="O156" i="12"/>
  <c r="K156" i="12"/>
  <c r="I156" i="12"/>
  <c r="M156" i="12"/>
  <c r="Q138" i="12"/>
  <c r="O138" i="12"/>
  <c r="K138" i="12"/>
  <c r="I138" i="12"/>
  <c r="G138" i="12"/>
  <c r="M138" i="12" s="1"/>
  <c r="Q136" i="12"/>
  <c r="O136" i="12"/>
  <c r="K136" i="12"/>
  <c r="I136" i="12"/>
  <c r="G136" i="12"/>
  <c r="M136" i="12" s="1"/>
  <c r="Q134" i="12"/>
  <c r="O134" i="12"/>
  <c r="K134" i="12"/>
  <c r="I134" i="12"/>
  <c r="G134" i="12"/>
  <c r="M134" i="12" s="1"/>
  <c r="Q132" i="12"/>
  <c r="O132" i="12"/>
  <c r="K132" i="12"/>
  <c r="I132" i="12"/>
  <c r="G132" i="12"/>
  <c r="M132" i="12" s="1"/>
  <c r="Q129" i="12"/>
  <c r="O129" i="12"/>
  <c r="K129" i="12"/>
  <c r="I129" i="12"/>
  <c r="G129" i="12"/>
  <c r="M129" i="12" s="1"/>
  <c r="M140" i="12"/>
  <c r="I140" i="12"/>
  <c r="K140" i="12"/>
  <c r="O140" i="12"/>
  <c r="Q140" i="12"/>
  <c r="G145" i="12"/>
  <c r="G144" i="12" s="1"/>
  <c r="I145" i="12"/>
  <c r="K145" i="12"/>
  <c r="O145" i="12"/>
  <c r="Q145" i="12"/>
  <c r="G147" i="12"/>
  <c r="M147" i="12" s="1"/>
  <c r="I147" i="12"/>
  <c r="K147" i="12"/>
  <c r="O147" i="12"/>
  <c r="Q147" i="12"/>
  <c r="G149" i="12"/>
  <c r="M149" i="12" s="1"/>
  <c r="I149" i="12"/>
  <c r="K149" i="12"/>
  <c r="O149" i="12"/>
  <c r="Q149" i="12"/>
  <c r="M145" i="12" l="1"/>
  <c r="I128" i="12"/>
  <c r="Q128" i="12"/>
  <c r="K155" i="12"/>
  <c r="O155" i="12"/>
  <c r="K128" i="12"/>
  <c r="M155" i="12"/>
  <c r="O128" i="12"/>
  <c r="Q155" i="12"/>
  <c r="I155" i="12"/>
  <c r="M128" i="12"/>
  <c r="BA171" i="12" l="1"/>
  <c r="BA164" i="12"/>
  <c r="BA162" i="12"/>
  <c r="BA74" i="12"/>
  <c r="BA70" i="12"/>
  <c r="BA16" i="12"/>
  <c r="BA10" i="12"/>
  <c r="V9" i="12"/>
  <c r="V15" i="12"/>
  <c r="V18" i="12"/>
  <c r="V20" i="12"/>
  <c r="V27" i="12"/>
  <c r="V34" i="12"/>
  <c r="V37" i="12"/>
  <c r="V65" i="12"/>
  <c r="V67" i="12"/>
  <c r="V69" i="12"/>
  <c r="V73" i="12"/>
  <c r="V76" i="12"/>
  <c r="V79" i="12"/>
  <c r="V85" i="12"/>
  <c r="G103" i="12"/>
  <c r="I103" i="12"/>
  <c r="I102" i="12" s="1"/>
  <c r="K103" i="12"/>
  <c r="K102" i="12" s="1"/>
  <c r="O103" i="12"/>
  <c r="Q103" i="12"/>
  <c r="Q102" i="12" s="1"/>
  <c r="G106" i="12"/>
  <c r="M106" i="12" s="1"/>
  <c r="I106" i="12"/>
  <c r="K106" i="12"/>
  <c r="O106" i="12"/>
  <c r="Q106" i="12"/>
  <c r="V103" i="12"/>
  <c r="V107" i="12"/>
  <c r="V138" i="12"/>
  <c r="V137" i="12" s="1"/>
  <c r="V142" i="12"/>
  <c r="V144" i="12"/>
  <c r="V146" i="12"/>
  <c r="G151" i="12"/>
  <c r="I151" i="12"/>
  <c r="I144" i="12" s="1"/>
  <c r="K151" i="12"/>
  <c r="K144" i="12" s="1"/>
  <c r="O151" i="12"/>
  <c r="O144" i="12" s="1"/>
  <c r="Q151" i="12"/>
  <c r="Q144" i="12" s="1"/>
  <c r="V148" i="12"/>
  <c r="G163" i="12"/>
  <c r="I163" i="12"/>
  <c r="K163" i="12"/>
  <c r="O163" i="12"/>
  <c r="Q163" i="12"/>
  <c r="V160" i="12"/>
  <c r="G164" i="12"/>
  <c r="M164" i="12" s="1"/>
  <c r="I164" i="12"/>
  <c r="K164" i="12"/>
  <c r="O164" i="12"/>
  <c r="Q164" i="12"/>
  <c r="V161" i="12"/>
  <c r="G168" i="12"/>
  <c r="M168" i="12" s="1"/>
  <c r="I168" i="12"/>
  <c r="K168" i="12"/>
  <c r="O168" i="12"/>
  <c r="Q168" i="12"/>
  <c r="V165" i="12"/>
  <c r="G173" i="12"/>
  <c r="M173" i="12" s="1"/>
  <c r="I173" i="12"/>
  <c r="K173" i="12"/>
  <c r="O173" i="12"/>
  <c r="Q173" i="12"/>
  <c r="V170" i="12"/>
  <c r="G176" i="12"/>
  <c r="M176" i="12" s="1"/>
  <c r="I176" i="12"/>
  <c r="K176" i="12"/>
  <c r="O176" i="12"/>
  <c r="Q176" i="12"/>
  <c r="V173" i="12"/>
  <c r="AE175" i="12"/>
  <c r="F39" i="1" s="1"/>
  <c r="I20" i="1"/>
  <c r="H40" i="1"/>
  <c r="J28" i="1"/>
  <c r="J26" i="1"/>
  <c r="G38" i="1"/>
  <c r="F38" i="1"/>
  <c r="J23" i="1"/>
  <c r="J24" i="1"/>
  <c r="J25" i="1"/>
  <c r="J27" i="1"/>
  <c r="E24" i="1"/>
  <c r="E26" i="1"/>
  <c r="M163" i="12" l="1"/>
  <c r="G162" i="12"/>
  <c r="I61" i="1" s="1"/>
  <c r="I19" i="1" s="1"/>
  <c r="M103" i="12"/>
  <c r="M102" i="12" s="1"/>
  <c r="G102" i="12"/>
  <c r="I55" i="1" s="1"/>
  <c r="O102" i="12"/>
  <c r="O68" i="12"/>
  <c r="K68" i="12"/>
  <c r="M68" i="12"/>
  <c r="Q68" i="12"/>
  <c r="I68" i="12"/>
  <c r="M151" i="12"/>
  <c r="M144" i="12" s="1"/>
  <c r="I58" i="1"/>
  <c r="K162" i="12"/>
  <c r="Q109" i="12"/>
  <c r="O109" i="12"/>
  <c r="O162" i="12"/>
  <c r="K109" i="12"/>
  <c r="I18" i="1"/>
  <c r="V159" i="12"/>
  <c r="Q162" i="12"/>
  <c r="I162" i="12"/>
  <c r="V141" i="12"/>
  <c r="V106" i="12"/>
  <c r="I109" i="12"/>
  <c r="M162" i="12"/>
  <c r="M109" i="12"/>
  <c r="AF175" i="12"/>
  <c r="G42" i="1" s="1"/>
  <c r="Q8" i="12"/>
  <c r="I8" i="12"/>
  <c r="K8" i="12"/>
  <c r="O8" i="12"/>
  <c r="V8" i="12"/>
  <c r="F43" i="1"/>
  <c r="G23" i="1" s="1"/>
  <c r="A23" i="1" s="1"/>
  <c r="F41" i="1"/>
  <c r="F42" i="1"/>
  <c r="M8" i="12"/>
  <c r="G8" i="12"/>
  <c r="I59" i="1" l="1"/>
  <c r="I17" i="1" s="1"/>
  <c r="I57" i="1"/>
  <c r="I54" i="1"/>
  <c r="I56" i="1"/>
  <c r="H42" i="1"/>
  <c r="I42" i="1" s="1"/>
  <c r="G41" i="1"/>
  <c r="H41" i="1" s="1"/>
  <c r="I41" i="1" s="1"/>
  <c r="G39" i="1"/>
  <c r="G43" i="1" s="1"/>
  <c r="G25" i="1" s="1"/>
  <c r="A25" i="1" s="1"/>
  <c r="G26" i="1" s="1"/>
  <c r="I53" i="1"/>
  <c r="G24" i="1"/>
  <c r="A24" i="1"/>
  <c r="G178" i="12" l="1"/>
  <c r="G28" i="1"/>
  <c r="H39" i="1"/>
  <c r="I39" i="1" s="1"/>
  <c r="I43" i="1" s="1"/>
  <c r="A27" i="1"/>
  <c r="A29" i="1" s="1"/>
  <c r="A26" i="1"/>
  <c r="I62" i="1"/>
  <c r="I16" i="1"/>
  <c r="I21" i="1" s="1"/>
  <c r="J57" i="1" l="1"/>
  <c r="J60" i="1"/>
  <c r="H43" i="1"/>
  <c r="G29" i="1"/>
  <c r="G27" i="1" s="1"/>
  <c r="J61" i="1"/>
  <c r="J54" i="1"/>
  <c r="J58" i="1"/>
  <c r="J56" i="1"/>
  <c r="J53" i="1"/>
  <c r="J59" i="1"/>
  <c r="J55" i="1"/>
  <c r="J41" i="1"/>
  <c r="J39" i="1"/>
  <c r="J43" i="1" s="1"/>
  <c r="J42" i="1"/>
  <c r="J62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Josef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<sst xmlns="http://schemas.openxmlformats.org/spreadsheetml/2006/main" count="650" uniqueCount="334">
  <si>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</si>
  <si>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</si>
  <si>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</si>
  <si>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</si>
  <si>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</si>
  <si>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</si>
  <si>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</si>
  <si>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</si>
  <si>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</si>
  <si>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</si>
  <si>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</si>
  <si>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</si>
  <si>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</si>
  <si>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</si>
  <si>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</si>
  <si>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</si>
  <si>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</si>
  <si>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</si>
  <si>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</si>
  <si>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</si>
  <si>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</si>
  <si>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</si>
  <si>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</si>
  <si>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</si>
  <si>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</si>
  <si>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</si>
  <si>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</si>
  <si>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</si>
  <si>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</si>
  <si>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</si>
  <si>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</si>
  <si>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</si>
  <si>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</si>
  <si>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</si>
  <si>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</si>
  <si>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</si>
  <si>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</si>
  <si>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</si>
  <si>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</si>
  <si>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</si>
  <si>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</si>
  <si>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</si>
  <si>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</si>
  <si>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</si>
  <si>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Rozpočet sklad v technickém zázemí</t>
  </si>
  <si>
    <t>SO 01</t>
  </si>
  <si>
    <t xml:space="preserve">Sklad v technickém zázemí 2 </t>
  </si>
  <si>
    <t>Objekt:</t>
  </si>
  <si>
    <t>Rozpočet:</t>
  </si>
  <si>
    <t>1220403</t>
  </si>
  <si>
    <t>Sklad v technickém zázemí 2 na pozemku parc.č.1605/1, Zlín-Štípa</t>
  </si>
  <si>
    <t>Stavba</t>
  </si>
  <si>
    <t>Stavební objekt</t>
  </si>
  <si>
    <t>Celkem za stavbu</t>
  </si>
  <si>
    <t>CZK</t>
  </si>
  <si>
    <t>#POPS</t>
  </si>
  <si>
    <t>Popis stavby: 1220403 - Sklad v technickém zázemí 2 na pozemku parc.č.1605/1, Zlín-Štípa</t>
  </si>
  <si>
    <t>#POPO</t>
  </si>
  <si>
    <t xml:space="preserve">Popis objektu: SO 01 - Sklad v technickém zázemí 2 </t>
  </si>
  <si>
    <t>#POPR</t>
  </si>
  <si>
    <t>Popis rozpočtu: 1 - Rozpočet sklad v technickém zázemí</t>
  </si>
  <si>
    <t>Rekapitulace dílů</t>
  </si>
  <si>
    <t>Typ dílu</t>
  </si>
  <si>
    <t>Zemní práce</t>
  </si>
  <si>
    <t>2</t>
  </si>
  <si>
    <t>Základy a zvláštní zakládání</t>
  </si>
  <si>
    <t>5</t>
  </si>
  <si>
    <t>Komunikace</t>
  </si>
  <si>
    <t>63</t>
  </si>
  <si>
    <t>Podlahy a podlahové konstrukce</t>
  </si>
  <si>
    <t>99</t>
  </si>
  <si>
    <t>Staveništní přesun hmot</t>
  </si>
  <si>
    <t>711</t>
  </si>
  <si>
    <t>Izolace proti vodě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</si>
  <si>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</si>
  <si>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</si>
  <si>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</si>
  <si>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</si>
  <si>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</si>
  <si>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</si>
  <si>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</si>
  <si>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</si>
  <si>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</si>
  <si>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</si>
  <si>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</si>
  <si>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</si>
  <si>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</si>
  <si>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</si>
  <si>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</si>
  <si>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</si>
  <si>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</si>
  <si>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</si>
  <si>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</si>
  <si>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</si>
  <si>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</si>
  <si>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</si>
  <si>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</si>
  <si>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</si>
  <si>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</si>
  <si>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</si>
  <si>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</si>
  <si>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</si>
  <si>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</si>
  <si>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</si>
  <si>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800-1</t>
  </si>
  <si>
    <t>RTS 22/ I</t>
  </si>
  <si>
    <t>Práce</t>
  </si>
  <si>
    <t>POL1_</t>
  </si>
  <si>
    <t>SPI</t>
  </si>
  <si>
    <t>VV</t>
  </si>
  <si>
    <t>m2</t>
  </si>
  <si>
    <t>822-1</t>
  </si>
  <si>
    <t>m3</t>
  </si>
  <si>
    <t>POL1_0</t>
  </si>
  <si>
    <t>131301112R00</t>
  </si>
  <si>
    <t>Hloubení nezapažených jam a zářezů do 1000 m3, v hornině 4, hloubení strojně</t>
  </si>
  <si>
    <t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t>
  </si>
  <si>
    <t>133301101R00</t>
  </si>
  <si>
    <t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t>
  </si>
  <si>
    <t>167101102R00</t>
  </si>
  <si>
    <t>z jakékoliv horniny s uložením výkopku po vrstvách,</t>
  </si>
  <si>
    <t xml:space="preserve">zásyp pod plochy: : </t>
  </si>
  <si>
    <t>181006114R00</t>
  </si>
  <si>
    <t>Rozprostření zemin schopných zúrodnění sklon svahu do 1:5, tloušťka přes 200 do 300 mm</t>
  </si>
  <si>
    <t>823-2</t>
  </si>
  <si>
    <t>povrchová úpravy dotčené plochy: : 27*1,25</t>
  </si>
  <si>
    <t>13,25*1,5</t>
  </si>
  <si>
    <t>7*10</t>
  </si>
  <si>
    <t>11,5*1,5</t>
  </si>
  <si>
    <t>181101102R00</t>
  </si>
  <si>
    <t>Úprava pláně v zářezech v hornině 1 až 4, se zhutněním</t>
  </si>
  <si>
    <t>vyrovnáním výškových rozdílů, ploch vodorovných a ploch do sklonu 1 : 5.</t>
  </si>
  <si>
    <t>úprava pozemku: : 140,875</t>
  </si>
  <si>
    <t>182001131R00</t>
  </si>
  <si>
    <t>Plošná úprava terénu při nerovnostech terénu přes 150 do 200 mm, v rovině nebo na svahu do 1:5</t>
  </si>
  <si>
    <t>823-1</t>
  </si>
  <si>
    <t>s urovnáním povrchu, bez doplnění ornice, v hornině 1 až 4,</t>
  </si>
  <si>
    <t xml:space="preserve">úprava plochy pro vegetaci: : </t>
  </si>
  <si>
    <t>27*1,25</t>
  </si>
  <si>
    <t>SPCM</t>
  </si>
  <si>
    <t>Specifikace</t>
  </si>
  <si>
    <t>POL3_</t>
  </si>
  <si>
    <t>t</t>
  </si>
  <si>
    <t>58344169R</t>
  </si>
  <si>
    <t>štěrkodrť frakce 0,0 až 32,0 mm; třída A</t>
  </si>
  <si>
    <t>59691002.AR</t>
  </si>
  <si>
    <t>recyklát  betonový; frakce 16,0 až 32,0 mm</t>
  </si>
  <si>
    <t>801-1</t>
  </si>
  <si>
    <t>bez dodávky a uložení výztuže</t>
  </si>
  <si>
    <t>273351215RT1</t>
  </si>
  <si>
    <t>Bednění stěn základových desek zřízení</t>
  </si>
  <si>
    <t>POL1_1</t>
  </si>
  <si>
    <t>svislé nebo šikmé (odkloněné) , půdorysně přímé nebo zalomené, stěn základových desek ve volných nebo zapažených jámách, rýhách, šachtách, včetně případných vzpěr,</t>
  </si>
  <si>
    <t>bednění základové desky: : (16,6+16,6+13,6+13,6)*0,5</t>
  </si>
  <si>
    <t>273351216R00</t>
  </si>
  <si>
    <t>Bednění stěn základových desek odstranění</t>
  </si>
  <si>
    <t>viz.bednění: : 30,2</t>
  </si>
  <si>
    <t>včetně distančních prvků</t>
  </si>
  <si>
    <t>274272120RT5</t>
  </si>
  <si>
    <t>s výplní betonem, bez výztuže,</t>
  </si>
  <si>
    <t>opěrná zídka ze ztraceného bednění: : (16,6+13,6)*0,5</t>
  </si>
  <si>
    <t>275321411R00</t>
  </si>
  <si>
    <t>podbetonování patky sousedního objektu: : 1,5</t>
  </si>
  <si>
    <t>275323411RT3</t>
  </si>
  <si>
    <t>beton patek: : (1,2*1,2)*0,6*10</t>
  </si>
  <si>
    <t>(0,6*0,6)*0,6*10</t>
  </si>
  <si>
    <t>bednění svislé nebo šikmé (odkloněné), půdorysně přímé nebo zalomené, stěn základových patek ve volných nebo zapažených jámách, rýhách, šachtách, včetně případných vzpěr,</t>
  </si>
  <si>
    <t>bednění patek: : (1,2+1,2+1,2+1,2)*0,6*10</t>
  </si>
  <si>
    <t>(0,6+0,6+0,6+0,6)*0,6*10</t>
  </si>
  <si>
    <t>275351216R00</t>
  </si>
  <si>
    <t>Bednění stěn základových patek odstranění</t>
  </si>
  <si>
    <t>Včetně očištění, vytřídění a uložení bednícího materiálu.</t>
  </si>
  <si>
    <t>POP</t>
  </si>
  <si>
    <t>viz.bednění: : 43,20</t>
  </si>
  <si>
    <t>275361821R00</t>
  </si>
  <si>
    <t>279361821R00</t>
  </si>
  <si>
    <t>Výztuž základových zdí z betonářské oceli 10 505(R)</t>
  </si>
  <si>
    <t>výztuž opěrné zídky, hmotnost 12 kg/m2: : (16,6+13,6)*0,5*12/1000</t>
  </si>
  <si>
    <t>596811111R00</t>
  </si>
  <si>
    <t>Kladení dlažby z betonových nebo kameninových dlaždic do lože z kameniva těženého tloušťky do 30 mm</t>
  </si>
  <si>
    <t>komunikací pro pěší do velikosti dlaždic 0,25 m2 s provedením lože do tl. 30 mm, s vyplněním spár a se smetením přebytečného materiálu na vzdálenost do 3 m</t>
  </si>
  <si>
    <t>montáž okapového chodníku: : 12,2*0,5</t>
  </si>
  <si>
    <t>592468020R</t>
  </si>
  <si>
    <t>dlažba betonová čtverec; povrch hladký; l = 500 mm; š = 500 mm; tl. 50,0 mm</t>
  </si>
  <si>
    <t>kus</t>
  </si>
  <si>
    <t>dodávka dlaždic okapového chodníku: : 6,1*4</t>
  </si>
  <si>
    <t>zaokrouhlení na celé kusy: : 26-24,4</t>
  </si>
  <si>
    <t>801-4</t>
  </si>
  <si>
    <t>999281105R00</t>
  </si>
  <si>
    <t>Přesun hmot</t>
  </si>
  <si>
    <t>POL7_</t>
  </si>
  <si>
    <t>711112001RZ1</t>
  </si>
  <si>
    <t>Provedení izolace proti zemní vlhkosti natěradly za studena na ploše svislé, včetně pomocného lešení o výšce podlahy do 1900 mm a pro zatížení do 1,5 kPa. nátěrem penetračním, 1x nátěr, včetně dodávky penetračního laku ALP</t>
  </si>
  <si>
    <t>800-711</t>
  </si>
  <si>
    <t>penetrace před natavením hydroizolace: : (16,6+13,6)*1</t>
  </si>
  <si>
    <t>711132311R00</t>
  </si>
  <si>
    <t>Provedení izolace proti zemní vlhkosti pásy na sucho svislá,  , nopovou fólií včetně uchycovacích prvků</t>
  </si>
  <si>
    <t>montáž nopové fólie kolem opěrné zídky: : (16,6+13,6)*1</t>
  </si>
  <si>
    <t>711142559RT1</t>
  </si>
  <si>
    <t xml:space="preserve">Provedení izolace proti zemní vlhkosti pásy přitavením svislá, 1 vrstva, bez dodávky izolačních pásů,  </t>
  </si>
  <si>
    <t>natavení hydroizolace: : (16,6+13,6)*1</t>
  </si>
  <si>
    <t>62852263R</t>
  </si>
  <si>
    <t xml:space="preserve">pás izolační z modifikovaného asfaltu natavitelný, mechanicky kotvený; nosná vložka skelná tkanina; horní strana jemný minerální posyp; spodní strana PE fólie; tl. 4,0 mm_x000D_
</t>
  </si>
  <si>
    <t>dodávka natavitelné hydroizolace, ztratné 15%: : 30,2*1,15</t>
  </si>
  <si>
    <t>Indiv</t>
  </si>
  <si>
    <t>005111021R</t>
  </si>
  <si>
    <t>Vytyčení inženýrských sítí</t>
  </si>
  <si>
    <t>Soubor</t>
  </si>
  <si>
    <t>VRN</t>
  </si>
  <si>
    <t>POL99_8</t>
  </si>
  <si>
    <t>005121018R</t>
  </si>
  <si>
    <t>Vybudování zařízení staveniště pro JKSO 926 až 928</t>
  </si>
  <si>
    <t>Vybudování zpevněných ploch pro skladování materiálu, doprava a osazení kontejnerů nebo ohrazení pro skladování materiálu.</t>
  </si>
  <si>
    <t>Doprava a osazení mobilních buněk sociálního zařízení – umývárny, toalety, šatny. Přizpůsobení prostor zadavatele pro tyto účely.</t>
  </si>
  <si>
    <t>005121028R</t>
  </si>
  <si>
    <t>Provoz zařízení staveniště pro JKSO 926 až 928</t>
  </si>
  <si>
    <t>Opotřebení nebo pronájem skladovacích kontejnerů, nebo ohrazení.</t>
  </si>
  <si>
    <t>Spotřeba vody a elektrické energie pro potřebu sociálních zařízení</t>
  </si>
  <si>
    <t>Úklid v prostorách sociálního zařízení.</t>
  </si>
  <si>
    <t>005121038R</t>
  </si>
  <si>
    <t>Odstranění zařízení staveniště pro JKSO 926 až 928</t>
  </si>
  <si>
    <t>Odvoz kontejnerů a ohrazení pro skladování a uvedení zpevněných ploch pro skladování do původního stavu.</t>
  </si>
  <si>
    <t>Odvoz mobilních buněk sociálního zařízení, nebo uvedení do původního stavu prostor pronajatých.</t>
  </si>
  <si>
    <t>005211020R</t>
  </si>
  <si>
    <t>Ochrana stávaj. inženýrských sítí na staveništi</t>
  </si>
  <si>
    <t>SUM</t>
  </si>
  <si>
    <t>Úprava ploch pro osazení objektů sociálního zařízení</t>
  </si>
  <si>
    <t>Opotřebení a údržba nebo pronájem sociálního zařízení – umývárny, toalety, šatny.</t>
  </si>
  <si>
    <t>END</t>
  </si>
  <si>
    <t>Sklad v technickém zázemí II - spodní stavba</t>
  </si>
  <si>
    <t>vyrovnávací potěr pod akumulační nádrže: : 7,7*3,5*0,1</t>
  </si>
  <si>
    <t>vyrovnávací potěr pod desky: : 1,2*1,2*10*0,1</t>
  </si>
  <si>
    <t>8</t>
  </si>
  <si>
    <t>Trubní vedení</t>
  </si>
  <si>
    <t>871353121R00</t>
  </si>
  <si>
    <t>Montáž potrubí z trub z plastů těsněných gumovým kroužkem  DN 200 mm</t>
  </si>
  <si>
    <t>m</t>
  </si>
  <si>
    <t>827-1</t>
  </si>
  <si>
    <t>v otevřeném výkopu ve sklonu do 20 %,</t>
  </si>
  <si>
    <t>montáž potrubí pro akumulační nádrže: : 11,2+4</t>
  </si>
  <si>
    <t>877353121RT8</t>
  </si>
  <si>
    <t>Montáž tvarovek na potrubí z trub z plastů těsněných gumovým kroužkem odbočných včetně dodávky odbočky_x000D_
 D 200/160 mm/60°</t>
  </si>
  <si>
    <t>v otevřeném výkopu,</t>
  </si>
  <si>
    <t>877355121R00</t>
  </si>
  <si>
    <t>Výřez a montáž odbočné tvarovky z trub z plastů DN 200 mm</t>
  </si>
  <si>
    <t>na potrubí z kanalizačních trub z plastu,</t>
  </si>
  <si>
    <t>28611263.AR</t>
  </si>
  <si>
    <t>trubka plastová kanalizační PVC; hladká, s hrdlem; Sn 8 kN/m2; D = 200,0 mm; s = 5,90 mm; l = 1000,0 mm</t>
  </si>
  <si>
    <t>dodávka kanalizačních trubek: : 13</t>
  </si>
  <si>
    <t>28611264.AR</t>
  </si>
  <si>
    <t>trubka plastová kanalizační PVC; hladká, s hrdlem; Sn 8 kN/m2; D = 200,0 mm; s = 5,90 mm; l = 3000,0 mm</t>
  </si>
  <si>
    <t>M23</t>
  </si>
  <si>
    <t>230060003R00</t>
  </si>
  <si>
    <t>Montáž nádrže 20 m3</t>
  </si>
  <si>
    <t>montáž akumulační nádrže: : 2</t>
  </si>
  <si>
    <t>M23001</t>
  </si>
  <si>
    <t>Dodávka akumulační betonové nádrže o objemu 20 m3 včetně poklopu</t>
  </si>
  <si>
    <t xml:space="preserve">ks    </t>
  </si>
  <si>
    <t>Vlastní</t>
  </si>
  <si>
    <t>RTS 22/ II</t>
  </si>
  <si>
    <t>odkop pod přístřeškem: : 14,8*17,8*0,5</t>
  </si>
  <si>
    <t>odkop pro zpevněné plochy : : 9,1*16*0,25</t>
  </si>
  <si>
    <t>okapový chodník: : 13,5*0,9*0,29</t>
  </si>
  <si>
    <t>odkop pro retenční nádrže: : 8,8*4*3,8</t>
  </si>
  <si>
    <t>Hloubení šachet v hornině 4  do 100 m3</t>
  </si>
  <si>
    <t>výkop pro patky: : 2,6*2,6*1,2*10</t>
  </si>
  <si>
    <t>132201111R00</t>
  </si>
  <si>
    <t>Hloubení rýh šířky do 60 cm do 100 m3, v hornině 3, hloubení strojně</t>
  </si>
  <si>
    <t>zapažených i nezapažených s urovnáním dna do předepsaného profilu a spádu, s přehozením výkopku na přilehlém terénu na vzdálenost do 3 m od podélné osy rýhy nebo s naložením výkopku na dopravní prostředek.</t>
  </si>
  <si>
    <t>výkop pro opěrnou zídku: : (16,6+13,6)*0,5*0,8</t>
  </si>
  <si>
    <t>Nakládání, skládání, překládání neulehlého výkopku nakládání výkopku  přes 100 m3, z horniny 1 až 4</t>
  </si>
  <si>
    <t>naložení výkopu: : 305,4035+81,12+2,1+12,08</t>
  </si>
  <si>
    <t>174101101R00</t>
  </si>
  <si>
    <t>Zásyp sypaninou se zhutněním jam, šachet, rýh nebo kolem objektů v těchto vykopávkách</t>
  </si>
  <si>
    <t>včetně strojního přemístění materiálu pro zásyp ze vzdálenosti do 10 m od okraje zásypu</t>
  </si>
  <si>
    <t>plocha zpevněných ploch-vynecháno bude provedeno ve II.etapě: : 0</t>
  </si>
  <si>
    <t xml:space="preserve">okapový chodník-vynecháno bude provedeno ve II.etapě: : </t>
  </si>
  <si>
    <t>plocha pod přístřeškem: : 17*14*0,5</t>
  </si>
  <si>
    <t>zásyp kolem retenčních nádrží: : 8,8*4*3,8</t>
  </si>
  <si>
    <t>odečet retenčních nádrží: : 3,6*2,8*3*2*-1</t>
  </si>
  <si>
    <t>zásyp kolem patek: : 2,6*2,6*1,2*10</t>
  </si>
  <si>
    <t>odečet patek: : 1,2*1,2*0,6*10*-1</t>
  </si>
  <si>
    <t>0,6*0,6*0,6*10*-1</t>
  </si>
  <si>
    <t>v rovině a ve sklonu do 1:5 ve sklonu přes 1:5</t>
  </si>
  <si>
    <t>139601103R00</t>
  </si>
  <si>
    <t>Ruční výkop jam, rýh a šachet v hornině 4</t>
  </si>
  <si>
    <t>s přehozením na vzdálenost do 5 m nebo s naložením na ruční dopravní prostředek</t>
  </si>
  <si>
    <t>ruční výkop pro obetonování patky sousedního objektu: : 2,1</t>
  </si>
  <si>
    <t>162301102R00</t>
  </si>
  <si>
    <t>Vodorovné přemístění výkopku z horniny 1 až 4, na vzdálenost přes 500  do 1 000 m</t>
  </si>
  <si>
    <t>po suchu, bez naložení výkopku, avšak se složením bez rozhrnutí, zpáteční cesta vozidla.</t>
  </si>
  <si>
    <t xml:space="preserve">Odvoz výkopu. Výkop bude skladován na pozemku investora, : </t>
  </si>
  <si>
    <t xml:space="preserve">nebude účtováno skládkovné ani další odvoz. : </t>
  </si>
  <si>
    <t>Viz.naložení výkopu: : 400,70350</t>
  </si>
  <si>
    <t>odečet zásypu kolem nádrží: : -33,845</t>
  </si>
  <si>
    <t>odečet zásypu kolem patek: : -70,32</t>
  </si>
  <si>
    <t>zásyp pod retenční nádrže, tl. 50 mm: : 3,6*2,8*2*0,05*2,2</t>
  </si>
  <si>
    <t>štěrkodrť pod přístřešek: : 17*14*0,05*2,2</t>
  </si>
  <si>
    <t xml:space="preserve">měrná hmotnost 2,2 t/m3: : </t>
  </si>
  <si>
    <t>dodávka betonového recyklátu pod přístřešek: : 17*14*0,45*2,2</t>
  </si>
  <si>
    <t xml:space="preserve">Přesun hmot pro opravy a údržbu objektů pro opravy a údržbu dosavadních objektů včetně vnějších plášťů  výšky do 6 m,  </t>
  </si>
  <si>
    <t>oborů 801, 803, 811 a 812</t>
  </si>
  <si>
    <t>Beton základových patek železový třídy C 25/30, Beton čerstvý obyčejný;  C 25/30;  prostředí: X0;  cement: CEM I;  Dmax = 22 mm;  S 3</t>
  </si>
  <si>
    <t>631361921RT9</t>
  </si>
  <si>
    <t>Výztuž mazanin z betonů a z lehkých betonů ze svařovaných sítí průměr drátu 8 mm, velikost oka 150/150 mm</t>
  </si>
  <si>
    <t>výztuž podlahy, kari síť, váha 5,4 kg/m2 : 16,6*13,6*5,4/1000*1,25</t>
  </si>
  <si>
    <t xml:space="preserve">výztuž podkladního betonu: : </t>
  </si>
  <si>
    <t>vyrovnávací potěr pod akumulační nádrže: : 7,7*3,5*5,4/1000*1,25</t>
  </si>
  <si>
    <t>vyrovnávací potěr pod desky: : 1,2*1,2*10*5,4/1000*1,25</t>
  </si>
  <si>
    <t>631315711RN5</t>
  </si>
  <si>
    <t>Mazanina z betonu prostého tl. přes 120 do 240 mm třídy C 25/30, stupeň vlivu prostředí XC2, pro průmyslové podlahy s urychlenou možností finální úpravy leštěním, Beton čerstvý podlahový;  C 25/30;  prostředí: XC2;  Dmax = 22 mm;  S 4;  doba zpracovatelnosti = 60 min</t>
  </si>
  <si>
    <t>(z kameniva) hlazená dřevěným hladítkem</t>
  </si>
  <si>
    <t>Včetně vytvoření dilatačních spár, bez zaplnění.</t>
  </si>
  <si>
    <t>betonáž průmyslové podlahy: : 16,6*13,6*0,16</t>
  </si>
  <si>
    <t>Zdivo základové z bednicích tvárnic tloušťky 200 mm, výplň betonem C 25/30, Beton čerstvý obyčejný;  C 25/30;  prostředí: X0;  cement: CEM I;  Dmax = 8 mm;  S 4</t>
  </si>
  <si>
    <t>Beton základových patek železový vodostavební třídy C 25/30, stupeň vlivu prostředí XF1, odolnost proti střídavému působení mrazu, Beton čerstvý obyčejný;  C 25/30;  prostředí: XF1;  cement: CEM I;  Dmax = 22 mm;  S 4</t>
  </si>
  <si>
    <t>275354111R00</t>
  </si>
  <si>
    <t>Bednění základových patek a bloků zřízení bednění</t>
  </si>
  <si>
    <t>821-1</t>
  </si>
  <si>
    <t>Výztuž základových patek z betonářské oceli z prutové oceli, 10505,  ,  ,  , Výztuž ocelová betonářská - tyč;  úprava: střih, ohyb;  povrch: žebírkový;  značka: B500B (1.0439);  d = 12,0 mm</t>
  </si>
  <si>
    <t>výztuž patek, počítáno s výměrou 60 kg/m3, patka pro podbetonování: : 1,5*60/1000</t>
  </si>
  <si>
    <t xml:space="preserve">výztuž základových patek, viz.výkres D.1.2.04 : </t>
  </si>
  <si>
    <t xml:space="preserve">výztuž průměru 12 mm : </t>
  </si>
  <si>
    <t>váha výztuže pro 1 patku 41,38 kg, ztratné 15%: : 41,38*10*1,15/1000</t>
  </si>
  <si>
    <t>631312411RM1</t>
  </si>
  <si>
    <t>Mazanina z betonu prostého tl. přes 50 do 80 mm třídy C 8/10 ,  , Beton čerstvý obyčejný;  C 8/10;  prostředí: X0;  cement: CEM II;  Dmax = 22 mm;  S 2</t>
  </si>
  <si>
    <t>631319165R00</t>
  </si>
  <si>
    <t>Příplatek za přehlazení povrchu tloušťka mazaniny od 120 mm do 240 mm</t>
  </si>
  <si>
    <t>betonové mazaniny min. B 10 ocelovým hladítkem s poprášením cementem pro konečnou úpravu mazaniny</t>
  </si>
  <si>
    <t>konečná úprava mazaniny: : 16,6*13,6</t>
  </si>
  <si>
    <t>998711101R00</t>
  </si>
  <si>
    <t>Přesun hmot pro izolace proti vodě svisle do 6 m</t>
  </si>
  <si>
    <t>50 m vodorovně měřeno od těžiště půdorysné plochy skládky do těžiště půdorysné plochy objektu</t>
  </si>
  <si>
    <t xml:space="preserve">Montáže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</si>
</sst>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16" fillId="0" borderId="35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20" fillId="0" borderId="39" xfId="0" applyFont="1" applyBorder="1" applyAlignment="1">
      <alignment vertical="top"/>
    </xf>
    <xf numFmtId="49" fontId="20" fillId="0" borderId="40" xfId="0" applyNumberFormat="1" applyFont="1" applyBorder="1" applyAlignment="1">
      <alignment vertical="top"/>
    </xf>
    <xf numFmtId="49" fontId="20" fillId="0" borderId="40" xfId="0" applyNumberFormat="1" applyFont="1" applyBorder="1" applyAlignment="1">
      <alignment horizontal="left" vertical="top" wrapText="1"/>
    </xf>
    <xf numFmtId="0" fontId="20" fillId="0" borderId="40" xfId="0" applyFont="1" applyBorder="1" applyAlignment="1">
      <alignment horizontal="center" vertical="top" shrinkToFit="1"/>
    </xf>
    <xf numFmtId="164" fontId="20" fillId="0" borderId="40" xfId="0" applyNumberFormat="1" applyFont="1" applyBorder="1" applyAlignment="1">
      <alignment vertical="top" shrinkToFit="1"/>
    </xf>
    <xf numFmtId="4" fontId="20" fillId="4" borderId="40" xfId="0" applyNumberFormat="1" applyFont="1" applyFill="1" applyBorder="1" applyAlignment="1" applyProtection="1">
      <alignment vertical="top" shrinkToFit="1"/>
      <protection locked="0"/>
    </xf>
    <xf numFmtId="4" fontId="20" fillId="0" borderId="40" xfId="0" applyNumberFormat="1" applyFont="1" applyBorder="1" applyAlignment="1">
      <alignment vertical="top" shrinkToFit="1"/>
    </xf>
    <xf numFmtId="0" fontId="20" fillId="0" borderId="0" xfId="0" applyFont="1" applyBorder="1" applyAlignment="1">
      <alignment vertical="top"/>
    </xf>
    <xf numFmtId="49" fontId="20" fillId="0" borderId="0" xfId="0" applyNumberFormat="1" applyFont="1" applyBorder="1" applyAlignment="1">
      <alignment vertical="top"/>
    </xf>
    <xf numFmtId="0" fontId="20" fillId="0" borderId="18" xfId="0" applyNumberFormat="1" applyFont="1" applyBorder="1" applyAlignment="1">
      <alignment horizontal="left" vertical="top" wrapText="1"/>
    </xf>
    <xf numFmtId="0" fontId="20" fillId="0" borderId="18" xfId="0" applyNumberFormat="1" applyFont="1" applyBorder="1" applyAlignment="1">
      <alignment vertical="top" wrapText="1"/>
    </xf>
    <xf numFmtId="4" fontId="20" fillId="0" borderId="0" xfId="0" applyNumberFormat="1" applyFont="1" applyBorder="1" applyAlignment="1">
      <alignment vertical="top" shrinkToFit="1"/>
    </xf>
    <xf numFmtId="164" fontId="20" fillId="0" borderId="0" xfId="0" applyNumberFormat="1" applyFont="1" applyBorder="1" applyAlignment="1">
      <alignment vertical="top" shrinkToFit="1"/>
    </xf>
    <xf numFmtId="164" fontId="21" fillId="0" borderId="0" xfId="0" quotePrefix="1" applyNumberFormat="1" applyFont="1" applyBorder="1" applyAlignment="1">
      <alignment horizontal="left" vertical="top" wrapText="1"/>
    </xf>
    <xf numFmtId="164" fontId="21" fillId="0" borderId="0" xfId="0" applyNumberFormat="1" applyFont="1" applyBorder="1" applyAlignment="1">
      <alignment horizontal="center" vertical="top" wrapText="1" shrinkToFit="1"/>
    </xf>
    <xf numFmtId="164" fontId="21" fillId="0" borderId="0" xfId="0" applyNumberFormat="1" applyFont="1" applyBorder="1" applyAlignment="1">
      <alignment vertical="top" wrapText="1" shrinkToFit="1"/>
    </xf>
    <xf numFmtId="0" fontId="22" fillId="0" borderId="0" xfId="0" applyNumberFormat="1" applyFont="1" applyBorder="1" applyAlignment="1">
      <alignment horizontal="left" vertical="top" wrapText="1"/>
    </xf>
    <xf numFmtId="0" fontId="22" fillId="0" borderId="0" xfId="0" applyNumberFormat="1" applyFont="1" applyBorder="1" applyAlignment="1">
      <alignment vertical="top" wrapText="1"/>
    </xf>
    <xf numFmtId="49" fontId="7" fillId="0" borderId="34" xfId="0" applyNumberFormat="1" applyFont="1" applyBorder="1" applyAlignment="1">
      <alignment vertical="center"/>
    </xf>
    <xf numFmtId="49" fontId="7" fillId="0" borderId="34" xfId="0" applyNumberFormat="1" applyFont="1" applyBorder="1" applyAlignment="1">
      <alignment vertical="center" wrapText="1"/>
    </xf>
    <xf numFmtId="49" fontId="7" fillId="0" borderId="35" xfId="0" applyNumberFormat="1" applyFont="1" applyBorder="1" applyAlignment="1">
      <alignment vertical="center" wrapText="1"/>
    </xf>
    <xf numFmtId="4" fontId="7" fillId="0" borderId="37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vertical="center"/>
    </xf>
    <xf numFmtId="49" fontId="7" fillId="0" borderId="34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7" fillId="0" borderId="36" xfId="0" applyNumberFormat="1" applyFont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1" t="s">
        <v>39</v>
      </c>
      <c r="B2" s="191"/>
      <c r="C2" s="191"/>
      <c r="D2" s="191"/>
      <c r="E2" s="191"/>
      <c r="F2" s="191"/>
      <c r="G2" s="191"/>
    </row>
  </sheetData>
  <sheetProtection algorithmName="SHA-512" hashValue="JTZeQ7qFnOrBni6D7QlYdIn5kkVdyU4dCnDr2jEEU2RmEl1uksXI3CLYswFfbiiIGPW/BMhhxzOwKUIMGSl+xA==" saltValue="+bcZ1V2tycIGQJ0PsNZDHQ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5"/>
  <sheetViews>
    <sheetView showGridLines="0" topLeftCell="B36" zoomScaleNormal="100" zoomScaleSheetLayoutView="75" workbookViewId="0">
      <selection activeCell="J61" sqref="J6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7" t="s">
        <v>41</v>
      </c>
      <c r="C1" s="228"/>
      <c r="D1" s="228"/>
      <c r="E1" s="228"/>
      <c r="F1" s="228"/>
      <c r="G1" s="228"/>
      <c r="H1" s="228"/>
      <c r="I1" s="228"/>
      <c r="J1" s="229"/>
    </row>
    <row r="2" spans="1:15" ht="36" customHeight="1" x14ac:dyDescent="0.2">
      <c r="A2" s="2"/>
      <c r="B2" s="77" t="s">
        <v>22</v>
      </c>
      <c r="C2" s="78"/>
      <c r="D2" s="79" t="s">
        <v>49</v>
      </c>
      <c r="E2" s="233" t="s">
        <v>50</v>
      </c>
      <c r="F2" s="234"/>
      <c r="G2" s="234"/>
      <c r="H2" s="234"/>
      <c r="I2" s="234"/>
      <c r="J2" s="235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36" t="s">
        <v>46</v>
      </c>
      <c r="F3" s="237"/>
      <c r="G3" s="237"/>
      <c r="H3" s="237"/>
      <c r="I3" s="237"/>
      <c r="J3" s="238"/>
    </row>
    <row r="4" spans="1:15" ht="23.25" customHeight="1" x14ac:dyDescent="0.2">
      <c r="A4" s="76">
        <v>1465</v>
      </c>
      <c r="B4" s="82" t="s">
        <v>48</v>
      </c>
      <c r="C4" s="83"/>
      <c r="D4" s="84" t="s">
        <v>43</v>
      </c>
      <c r="E4" s="216" t="s">
        <v>229</v>
      </c>
      <c r="F4" s="217"/>
      <c r="G4" s="217"/>
      <c r="H4" s="217"/>
      <c r="I4" s="217"/>
      <c r="J4" s="218"/>
    </row>
    <row r="5" spans="1:15" ht="24" customHeight="1" x14ac:dyDescent="0.2">
      <c r="A5" s="2"/>
      <c r="B5" s="31" t="s">
        <v>42</v>
      </c>
      <c r="D5" s="221"/>
      <c r="E5" s="222"/>
      <c r="F5" s="222"/>
      <c r="G5" s="222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3"/>
      <c r="E6" s="224"/>
      <c r="F6" s="224"/>
      <c r="G6" s="22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5"/>
      <c r="F7" s="226"/>
      <c r="G7" s="22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0"/>
      <c r="E11" s="240"/>
      <c r="F11" s="240"/>
      <c r="G11" s="240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15"/>
      <c r="E12" s="215"/>
      <c r="F12" s="215"/>
      <c r="G12" s="215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9"/>
      <c r="F13" s="220"/>
      <c r="G13" s="22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9"/>
      <c r="F15" s="239"/>
      <c r="G15" s="241"/>
      <c r="H15" s="241"/>
      <c r="I15" s="241" t="s">
        <v>29</v>
      </c>
      <c r="J15" s="242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4"/>
      <c r="F16" s="205"/>
      <c r="G16" s="204"/>
      <c r="H16" s="205"/>
      <c r="I16" s="204">
        <f>SUMIF(F53:F61,A16,I53:I61)+SUMIF(F53:F61,"PSU",I53:I61)</f>
        <v>0</v>
      </c>
      <c r="J16" s="206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4"/>
      <c r="F17" s="205"/>
      <c r="G17" s="204"/>
      <c r="H17" s="205"/>
      <c r="I17" s="204">
        <f>SUMIF(F53:F61,A17,I53:I61)</f>
        <v>0</v>
      </c>
      <c r="J17" s="206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4"/>
      <c r="F18" s="205"/>
      <c r="G18" s="204"/>
      <c r="H18" s="205"/>
      <c r="I18" s="204">
        <f>SUMIF(F53:F61,A18,I53:I61)</f>
        <v>0</v>
      </c>
      <c r="J18" s="206"/>
    </row>
    <row r="19" spans="1:10" ht="23.25" customHeight="1" x14ac:dyDescent="0.2">
      <c r="A19" s="139" t="s">
        <v>74</v>
      </c>
      <c r="B19" s="38" t="s">
        <v>27</v>
      </c>
      <c r="C19" s="62"/>
      <c r="D19" s="63"/>
      <c r="E19" s="204"/>
      <c r="F19" s="205"/>
      <c r="G19" s="204"/>
      <c r="H19" s="205"/>
      <c r="I19" s="204">
        <f>SUMIF(F53:F61,A19,I53:I61)</f>
        <v>0</v>
      </c>
      <c r="J19" s="206"/>
    </row>
    <row r="20" spans="1:10" ht="23.25" customHeight="1" x14ac:dyDescent="0.2">
      <c r="A20" s="139" t="s">
        <v>75</v>
      </c>
      <c r="B20" s="38" t="s">
        <v>28</v>
      </c>
      <c r="C20" s="62"/>
      <c r="D20" s="63"/>
      <c r="E20" s="204"/>
      <c r="F20" s="205"/>
      <c r="G20" s="204"/>
      <c r="H20" s="205"/>
      <c r="I20" s="204">
        <f>SUMIF(F53:F61,A20,I53:I61)</f>
        <v>0</v>
      </c>
      <c r="J20" s="206"/>
    </row>
    <row r="21" spans="1:10" ht="23.25" customHeight="1" x14ac:dyDescent="0.2">
      <c r="A21" s="2"/>
      <c r="B21" s="48" t="s">
        <v>29</v>
      </c>
      <c r="C21" s="64"/>
      <c r="D21" s="65"/>
      <c r="E21" s="207"/>
      <c r="F21" s="243"/>
      <c r="G21" s="207"/>
      <c r="H21" s="243"/>
      <c r="I21" s="207">
        <f>SUM(I16:J20)</f>
        <v>0</v>
      </c>
      <c r="J21" s="208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02">
        <f>ZakladDPHSniVypocet</f>
        <v>0</v>
      </c>
      <c r="H23" s="203"/>
      <c r="I23" s="203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00">
        <f>ROUNDUP(A23, 0)</f>
        <v>0</v>
      </c>
      <c r="H24" s="201"/>
      <c r="I24" s="201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2">
        <f>ZakladDPHZaklVypocet</f>
        <v>0</v>
      </c>
      <c r="H25" s="203"/>
      <c r="I25" s="203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0">
        <f>ROUNDUP(A25, 0)</f>
        <v>0</v>
      </c>
      <c r="H26" s="231"/>
      <c r="I26" s="23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2">
        <f>CenaCelkem-(ZakladDPHSni+DPHSni+ZakladDPHZakl+DPHZakl)</f>
        <v>0</v>
      </c>
      <c r="H27" s="232"/>
      <c r="I27" s="232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23</v>
      </c>
      <c r="C28" s="114"/>
      <c r="D28" s="114"/>
      <c r="E28" s="115"/>
      <c r="F28" s="116"/>
      <c r="G28" s="210">
        <f>ZakladDPHSniVypocet+ZakladDPHZaklVypocet</f>
        <v>0</v>
      </c>
      <c r="H28" s="210"/>
      <c r="I28" s="210"/>
      <c r="J28" s="117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3" t="s">
        <v>35</v>
      </c>
      <c r="C29" s="118"/>
      <c r="D29" s="118"/>
      <c r="E29" s="118"/>
      <c r="F29" s="119"/>
      <c r="G29" s="209">
        <f>ROUNDUP(A27, 0)</f>
        <v>0</v>
      </c>
      <c r="H29" s="209"/>
      <c r="I29" s="209"/>
      <c r="J29" s="120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1"/>
      <c r="E34" s="212"/>
      <c r="G34" s="213"/>
      <c r="H34" s="214"/>
      <c r="I34" s="214"/>
      <c r="J34" s="25"/>
    </row>
    <row r="35" spans="1:10" ht="12.75" customHeight="1" x14ac:dyDescent="0.2">
      <c r="A35" s="2"/>
      <c r="B35" s="2"/>
      <c r="D35" s="199" t="s">
        <v>2</v>
      </c>
      <c r="E35" s="199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51</v>
      </c>
      <c r="C39" s="194"/>
      <c r="D39" s="194"/>
      <c r="E39" s="194"/>
      <c r="F39" s="100">
        <f>'SO 01 1 Pol'!AE175</f>
        <v>0</v>
      </c>
      <c r="G39" s="101">
        <f>'SO 01 1 Pol'!AF175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">
      <c r="A40" s="89">
        <v>2</v>
      </c>
      <c r="B40" s="104"/>
      <c r="C40" s="195" t="s">
        <v>52</v>
      </c>
      <c r="D40" s="195"/>
      <c r="E40" s="195"/>
      <c r="F40" s="105"/>
      <c r="G40" s="106"/>
      <c r="H40" s="106">
        <f>(F40*SazbaDPH1/100)+(G40*SazbaDPH2/100)</f>
        <v>0</v>
      </c>
      <c r="I40" s="106"/>
      <c r="J40" s="107"/>
    </row>
    <row r="41" spans="1:10" ht="25.5" hidden="1" customHeight="1" x14ac:dyDescent="0.2">
      <c r="A41" s="89">
        <v>2</v>
      </c>
      <c r="B41" s="104" t="s">
        <v>45</v>
      </c>
      <c r="C41" s="195" t="s">
        <v>46</v>
      </c>
      <c r="D41" s="195"/>
      <c r="E41" s="195"/>
      <c r="F41" s="105">
        <f>'SO 01 1 Pol'!AE175</f>
        <v>0</v>
      </c>
      <c r="G41" s="106">
        <f>'SO 01 1 Pol'!AF175</f>
        <v>0</v>
      </c>
      <c r="H41" s="106">
        <f>(F41*SazbaDPH1/100)+(G41*SazbaDPH2/100)</f>
        <v>0</v>
      </c>
      <c r="I41" s="106">
        <f>F41+G41+H41</f>
        <v>0</v>
      </c>
      <c r="J41" s="107" t="str">
        <f>IF(CenaCelkemVypocet=0,"",I41/CenaCelkemVypocet*100)</f>
        <v/>
      </c>
    </row>
    <row r="42" spans="1:10" ht="25.5" hidden="1" customHeight="1" x14ac:dyDescent="0.2">
      <c r="A42" s="89">
        <v>3</v>
      </c>
      <c r="B42" s="108" t="s">
        <v>43</v>
      </c>
      <c r="C42" s="194" t="s">
        <v>44</v>
      </c>
      <c r="D42" s="194"/>
      <c r="E42" s="194"/>
      <c r="F42" s="109">
        <f>'SO 01 1 Pol'!AE175</f>
        <v>0</v>
      </c>
      <c r="G42" s="102">
        <f>'SO 01 1 Pol'!AF175</f>
        <v>0</v>
      </c>
      <c r="H42" s="102">
        <f>(F42*SazbaDPH1/100)+(G42*SazbaDPH2/100)</f>
        <v>0</v>
      </c>
      <c r="I42" s="102">
        <f>F42+G42+H42</f>
        <v>0</v>
      </c>
      <c r="J42" s="103" t="str">
        <f>IF(CenaCelkemVypocet=0,"",I42/CenaCelkemVypocet*100)</f>
        <v/>
      </c>
    </row>
    <row r="43" spans="1:10" ht="25.5" hidden="1" customHeight="1" x14ac:dyDescent="0.2">
      <c r="A43" s="89"/>
      <c r="B43" s="196" t="s">
        <v>53</v>
      </c>
      <c r="C43" s="197"/>
      <c r="D43" s="197"/>
      <c r="E43" s="198"/>
      <c r="F43" s="110">
        <f>SUMIF(A39:A42,"=1",F39:F42)</f>
        <v>0</v>
      </c>
      <c r="G43" s="111">
        <f>SUMIF(A39:A42,"=1",G39:G42)</f>
        <v>0</v>
      </c>
      <c r="H43" s="111">
        <f>SUMIF(A39:A42,"=1",H39:H42)</f>
        <v>0</v>
      </c>
      <c r="I43" s="111">
        <f>SUMIF(A39:A42,"=1",I39:I42)</f>
        <v>0</v>
      </c>
      <c r="J43" s="112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21" t="s">
        <v>61</v>
      </c>
    </row>
    <row r="52" spans="1:10" ht="25.5" customHeight="1" x14ac:dyDescent="0.2">
      <c r="A52" s="123"/>
      <c r="B52" s="126" t="s">
        <v>17</v>
      </c>
      <c r="C52" s="126" t="s">
        <v>5</v>
      </c>
      <c r="D52" s="127"/>
      <c r="E52" s="127"/>
      <c r="F52" s="128" t="s">
        <v>62</v>
      </c>
      <c r="G52" s="128"/>
      <c r="H52" s="128"/>
      <c r="I52" s="128" t="s">
        <v>29</v>
      </c>
      <c r="J52" s="128" t="s">
        <v>0</v>
      </c>
    </row>
    <row r="53" spans="1:10" ht="36.75" customHeight="1" x14ac:dyDescent="0.2">
      <c r="A53" s="124"/>
      <c r="B53" s="129" t="s">
        <v>43</v>
      </c>
      <c r="C53" s="192" t="s">
        <v>63</v>
      </c>
      <c r="D53" s="193"/>
      <c r="E53" s="193"/>
      <c r="F53" s="135" t="s">
        <v>24</v>
      </c>
      <c r="G53" s="136"/>
      <c r="H53" s="136"/>
      <c r="I53" s="136">
        <f>'SO 01 1 Pol'!G8</f>
        <v>0</v>
      </c>
      <c r="J53" s="133" t="str">
        <f>IF(I62=0,"",I53/I62*100)</f>
        <v/>
      </c>
    </row>
    <row r="54" spans="1:10" ht="36.75" customHeight="1" x14ac:dyDescent="0.2">
      <c r="A54" s="124"/>
      <c r="B54" s="129" t="s">
        <v>64</v>
      </c>
      <c r="C54" s="192" t="s">
        <v>65</v>
      </c>
      <c r="D54" s="193"/>
      <c r="E54" s="193"/>
      <c r="F54" s="135" t="s">
        <v>24</v>
      </c>
      <c r="G54" s="136"/>
      <c r="H54" s="136"/>
      <c r="I54" s="136">
        <f>'SO 01 1 Pol'!G68</f>
        <v>0</v>
      </c>
      <c r="J54" s="133" t="str">
        <f>IF(I62=0,"",I54/I62*100)</f>
        <v/>
      </c>
    </row>
    <row r="55" spans="1:10" ht="36.75" customHeight="1" x14ac:dyDescent="0.2">
      <c r="A55" s="124"/>
      <c r="B55" s="129" t="s">
        <v>66</v>
      </c>
      <c r="C55" s="192" t="s">
        <v>67</v>
      </c>
      <c r="D55" s="193"/>
      <c r="E55" s="193"/>
      <c r="F55" s="135" t="s">
        <v>24</v>
      </c>
      <c r="G55" s="136"/>
      <c r="H55" s="136"/>
      <c r="I55" s="136">
        <f>'SO 01 1 Pol'!G102</f>
        <v>0</v>
      </c>
      <c r="J55" s="133" t="str">
        <f>IF(I62=0,"",I55/I62*100)</f>
        <v/>
      </c>
    </row>
    <row r="56" spans="1:10" ht="36.75" customHeight="1" x14ac:dyDescent="0.2">
      <c r="A56" s="124"/>
      <c r="B56" s="129" t="s">
        <v>68</v>
      </c>
      <c r="C56" s="192" t="s">
        <v>69</v>
      </c>
      <c r="D56" s="193"/>
      <c r="E56" s="193"/>
      <c r="F56" s="135" t="s">
        <v>24</v>
      </c>
      <c r="G56" s="136"/>
      <c r="H56" s="136"/>
      <c r="I56" s="136">
        <f>'SO 01 1 Pol'!G109</f>
        <v>0</v>
      </c>
      <c r="J56" s="133" t="str">
        <f>IF(I62=0,"",I56/I62*100)</f>
        <v/>
      </c>
    </row>
    <row r="57" spans="1:10" ht="36.75" customHeight="1" x14ac:dyDescent="0.2">
      <c r="A57" s="124"/>
      <c r="B57" s="280" t="s">
        <v>232</v>
      </c>
      <c r="C57" s="285" t="s">
        <v>233</v>
      </c>
      <c r="D57" s="286"/>
      <c r="E57" s="287"/>
      <c r="F57" s="283" t="s">
        <v>24</v>
      </c>
      <c r="G57" s="284"/>
      <c r="H57" s="284"/>
      <c r="I57" s="136">
        <f>'SO 01 1 Pol'!G128</f>
        <v>0</v>
      </c>
      <c r="J57" s="133" t="str">
        <f>IF(I62=0,"",I57/I62*100)</f>
        <v/>
      </c>
    </row>
    <row r="58" spans="1:10" ht="36.75" customHeight="1" x14ac:dyDescent="0.2">
      <c r="A58" s="124"/>
      <c r="B58" s="129" t="s">
        <v>70</v>
      </c>
      <c r="C58" s="192" t="s">
        <v>71</v>
      </c>
      <c r="D58" s="193"/>
      <c r="E58" s="193"/>
      <c r="F58" s="135" t="s">
        <v>24</v>
      </c>
      <c r="G58" s="136"/>
      <c r="H58" s="136"/>
      <c r="I58" s="136">
        <f>'SO 01 1 Pol'!G140</f>
        <v>0</v>
      </c>
      <c r="J58" s="133" t="str">
        <f>IF(I62=0,"",I58/I62*100)</f>
        <v/>
      </c>
    </row>
    <row r="59" spans="1:10" ht="36.75" customHeight="1" x14ac:dyDescent="0.2">
      <c r="A59" s="124"/>
      <c r="B59" s="129" t="s">
        <v>72</v>
      </c>
      <c r="C59" s="192" t="s">
        <v>73</v>
      </c>
      <c r="D59" s="193"/>
      <c r="E59" s="193"/>
      <c r="F59" s="135" t="s">
        <v>25</v>
      </c>
      <c r="G59" s="136"/>
      <c r="H59" s="136"/>
      <c r="I59" s="136">
        <f>'SO 01 1 Pol'!G144</f>
        <v>0</v>
      </c>
      <c r="J59" s="133" t="str">
        <f>IF(I62=0,"",I59/I62*100)</f>
        <v/>
      </c>
    </row>
    <row r="60" spans="1:10" ht="36.75" customHeight="1" x14ac:dyDescent="0.2">
      <c r="A60" s="124"/>
      <c r="B60" s="280" t="s">
        <v>251</v>
      </c>
      <c r="C60" s="281" t="s">
        <v>333</v>
      </c>
      <c r="D60" s="282"/>
      <c r="E60" s="282"/>
      <c r="F60" s="283" t="s">
        <v>25</v>
      </c>
      <c r="G60" s="284"/>
      <c r="H60" s="284"/>
      <c r="I60" s="136">
        <f>'SO 01 1 Pol'!G155</f>
        <v>0</v>
      </c>
      <c r="J60" s="133" t="str">
        <f>IF(I62=0,"",I60/I62*100)</f>
        <v/>
      </c>
    </row>
    <row r="61" spans="1:10" ht="36.75" customHeight="1" x14ac:dyDescent="0.2">
      <c r="A61" s="124"/>
      <c r="B61" s="129" t="s">
        <v>74</v>
      </c>
      <c r="C61" s="192" t="s">
        <v>27</v>
      </c>
      <c r="D61" s="193"/>
      <c r="E61" s="193"/>
      <c r="F61" s="135" t="s">
        <v>74</v>
      </c>
      <c r="G61" s="136"/>
      <c r="H61" s="136"/>
      <c r="I61" s="136">
        <f>'SO 01 1 Pol'!G162</f>
        <v>0</v>
      </c>
      <c r="J61" s="133" t="str">
        <f>IF(I62=0,"",I61/I62*100)</f>
        <v/>
      </c>
    </row>
    <row r="62" spans="1:10" ht="25.5" customHeight="1" x14ac:dyDescent="0.2">
      <c r="A62" s="125"/>
      <c r="B62" s="130" t="s">
        <v>1</v>
      </c>
      <c r="C62" s="131"/>
      <c r="D62" s="132"/>
      <c r="E62" s="132"/>
      <c r="F62" s="137"/>
      <c r="G62" s="138"/>
      <c r="H62" s="138"/>
      <c r="I62" s="138">
        <f>SUM(I53:I61)</f>
        <v>0</v>
      </c>
      <c r="J62" s="134">
        <f>SUM(J53:J61)</f>
        <v>0</v>
      </c>
    </row>
    <row r="63" spans="1:10" x14ac:dyDescent="0.2">
      <c r="F63" s="87"/>
      <c r="G63" s="87"/>
      <c r="H63" s="87"/>
      <c r="I63" s="87"/>
      <c r="J63" s="88"/>
    </row>
    <row r="64" spans="1:10" x14ac:dyDescent="0.2">
      <c r="F64" s="87"/>
      <c r="G64" s="87"/>
      <c r="H64" s="87"/>
      <c r="I64" s="87"/>
      <c r="J64" s="88"/>
    </row>
    <row r="65" spans="6:10" x14ac:dyDescent="0.2">
      <c r="F65" s="87"/>
      <c r="G65" s="87"/>
      <c r="H65" s="87"/>
      <c r="I65" s="87"/>
      <c r="J65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61:E61"/>
    <mergeCell ref="C58:E58"/>
    <mergeCell ref="C59:E59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4" t="s">
        <v>6</v>
      </c>
      <c r="B1" s="244"/>
      <c r="C1" s="245"/>
      <c r="D1" s="244"/>
      <c r="E1" s="244"/>
      <c r="F1" s="244"/>
      <c r="G1" s="244"/>
    </row>
    <row r="2" spans="1:7" ht="24.95" customHeight="1" x14ac:dyDescent="0.2">
      <c r="A2" s="50" t="s">
        <v>7</v>
      </c>
      <c r="B2" s="49"/>
      <c r="C2" s="246"/>
      <c r="D2" s="246"/>
      <c r="E2" s="246"/>
      <c r="F2" s="246"/>
      <c r="G2" s="247"/>
    </row>
    <row r="3" spans="1:7" ht="24.95" customHeight="1" x14ac:dyDescent="0.2">
      <c r="A3" s="50" t="s">
        <v>8</v>
      </c>
      <c r="B3" s="49"/>
      <c r="C3" s="246"/>
      <c r="D3" s="246"/>
      <c r="E3" s="246"/>
      <c r="F3" s="246"/>
      <c r="G3" s="247"/>
    </row>
    <row r="4" spans="1:7" ht="24.95" customHeight="1" x14ac:dyDescent="0.2">
      <c r="A4" s="50" t="s">
        <v>9</v>
      </c>
      <c r="B4" s="49"/>
      <c r="C4" s="246"/>
      <c r="D4" s="246"/>
      <c r="E4" s="246"/>
      <c r="F4" s="246"/>
      <c r="G4" s="247"/>
    </row>
    <row r="5" spans="1:7" x14ac:dyDescent="0.2">
      <c r="B5" s="4"/>
      <c r="C5" s="5"/>
      <c r="D5" s="6"/>
    </row>
  </sheetData>
  <sheetProtection algorithmName="SHA-512" hashValue="VJz+qk1kkbzhz4aLZlrKKvkKjXjIXKaIbboNPouobGUBHXF7DCuB35JS4BDLAcUWsHsNi1QUwOvA1uMEmA4R6Q==" saltValue="4yBxbJsKwnjDu2zaV8qfoQ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857"/>
  <sheetViews>
    <sheetView tabSelected="1" workbookViewId="0">
      <pane ySplit="7" topLeftCell="A77" activePane="bottomLeft" state="frozen"/>
      <selection pane="bottomLeft" activeCell="G178" sqref="G178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63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5" t="s">
        <v>76</v>
      </c>
      <c r="B1" s="255"/>
      <c r="C1" s="255"/>
      <c r="D1" s="255"/>
      <c r="E1" s="255"/>
      <c r="F1" s="255"/>
      <c r="G1" s="255"/>
      <c r="AG1" t="s">
        <v>77</v>
      </c>
    </row>
    <row r="2" spans="1:60" ht="24.95" customHeight="1" x14ac:dyDescent="0.2">
      <c r="A2" s="140" t="s">
        <v>7</v>
      </c>
      <c r="B2" s="49" t="s">
        <v>49</v>
      </c>
      <c r="C2" s="256" t="s">
        <v>50</v>
      </c>
      <c r="D2" s="257"/>
      <c r="E2" s="257"/>
      <c r="F2" s="257"/>
      <c r="G2" s="258"/>
      <c r="AG2" t="s">
        <v>78</v>
      </c>
    </row>
    <row r="3" spans="1:60" ht="24.95" customHeight="1" x14ac:dyDescent="0.2">
      <c r="A3" s="140" t="s">
        <v>8</v>
      </c>
      <c r="B3" s="49" t="s">
        <v>45</v>
      </c>
      <c r="C3" s="256" t="s">
        <v>46</v>
      </c>
      <c r="D3" s="257"/>
      <c r="E3" s="257"/>
      <c r="F3" s="257"/>
      <c r="G3" s="258"/>
      <c r="AC3" s="122" t="s">
        <v>78</v>
      </c>
      <c r="AG3" t="s">
        <v>79</v>
      </c>
    </row>
    <row r="4" spans="1:60" ht="24.95" customHeight="1" x14ac:dyDescent="0.2">
      <c r="A4" s="141" t="s">
        <v>9</v>
      </c>
      <c r="B4" s="142" t="s">
        <v>43</v>
      </c>
      <c r="C4" s="259" t="s">
        <v>44</v>
      </c>
      <c r="D4" s="260"/>
      <c r="E4" s="260"/>
      <c r="F4" s="260"/>
      <c r="G4" s="261"/>
      <c r="AG4" t="s">
        <v>80</v>
      </c>
    </row>
    <row r="5" spans="1:60" x14ac:dyDescent="0.2">
      <c r="D5" s="10"/>
    </row>
    <row r="6" spans="1:60" ht="38.25" x14ac:dyDescent="0.2">
      <c r="A6" s="144" t="s">
        <v>81</v>
      </c>
      <c r="B6" s="146" t="s">
        <v>82</v>
      </c>
      <c r="C6" s="146" t="s">
        <v>83</v>
      </c>
      <c r="D6" s="145" t="s">
        <v>84</v>
      </c>
      <c r="E6" s="144" t="s">
        <v>85</v>
      </c>
      <c r="F6" s="143" t="s">
        <v>86</v>
      </c>
      <c r="G6" s="144" t="s">
        <v>29</v>
      </c>
      <c r="H6" s="147" t="s">
        <v>30</v>
      </c>
      <c r="I6" s="147" t="s">
        <v>87</v>
      </c>
      <c r="J6" s="147" t="s">
        <v>31</v>
      </c>
      <c r="K6" s="147" t="s">
        <v>88</v>
      </c>
      <c r="L6" s="147" t="s">
        <v>89</v>
      </c>
      <c r="M6" s="147" t="s">
        <v>90</v>
      </c>
      <c r="N6" s="147" t="s">
        <v>91</v>
      </c>
      <c r="O6" s="147" t="s">
        <v>92</v>
      </c>
      <c r="P6" s="147" t="s">
        <v>93</v>
      </c>
      <c r="Q6" s="147" t="s">
        <v>94</v>
      </c>
      <c r="R6" s="147" t="s">
        <v>95</v>
      </c>
      <c r="S6" s="147" t="s">
        <v>96</v>
      </c>
      <c r="T6" s="147" t="s">
        <v>97</v>
      </c>
      <c r="U6" s="147" t="s">
        <v>98</v>
      </c>
      <c r="V6" s="147" t="s">
        <v>99</v>
      </c>
      <c r="W6" s="147" t="s">
        <v>100</v>
      </c>
      <c r="X6" s="147" t="s">
        <v>101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</row>
    <row r="8" spans="1:60" x14ac:dyDescent="0.2">
      <c r="A8" s="162" t="s">
        <v>102</v>
      </c>
      <c r="B8" s="163" t="s">
        <v>43</v>
      </c>
      <c r="C8" s="184" t="s">
        <v>63</v>
      </c>
      <c r="D8" s="164"/>
      <c r="E8" s="165"/>
      <c r="F8" s="166"/>
      <c r="G8" s="166">
        <f>SUMIF(AG9:AG67,"&lt;&gt;NOR",G9:G67)</f>
        <v>0</v>
      </c>
      <c r="H8" s="166"/>
      <c r="I8" s="166">
        <f>SUM(I9:I67)</f>
        <v>0</v>
      </c>
      <c r="J8" s="166"/>
      <c r="K8" s="166">
        <f>SUM(K9:K67)</f>
        <v>0</v>
      </c>
      <c r="L8" s="166"/>
      <c r="M8" s="166">
        <f>SUM(M9:M67)</f>
        <v>0</v>
      </c>
      <c r="N8" s="165"/>
      <c r="O8" s="165">
        <f>SUM(O9:O67)</f>
        <v>264.02</v>
      </c>
      <c r="P8" s="165"/>
      <c r="Q8" s="165">
        <f>SUM(Q9:Q67)</f>
        <v>0</v>
      </c>
      <c r="R8" s="166"/>
      <c r="S8" s="166"/>
      <c r="T8" s="167"/>
      <c r="U8" s="161"/>
      <c r="V8" s="161" t="e">
        <f>SUM(V9:V67)</f>
        <v>#REF!</v>
      </c>
      <c r="W8" s="161"/>
      <c r="X8" s="161"/>
      <c r="AG8" t="s">
        <v>103</v>
      </c>
    </row>
    <row r="9" spans="1:60" outlineLevel="1" x14ac:dyDescent="0.2">
      <c r="A9" s="169">
        <v>1</v>
      </c>
      <c r="B9" s="170" t="s">
        <v>114</v>
      </c>
      <c r="C9" s="185" t="s">
        <v>115</v>
      </c>
      <c r="D9" s="171" t="s">
        <v>112</v>
      </c>
      <c r="E9" s="172">
        <v>305.40350000000001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72">
        <v>0</v>
      </c>
      <c r="O9" s="172">
        <f>ROUND(E9*N9,2)</f>
        <v>0</v>
      </c>
      <c r="P9" s="172">
        <v>0</v>
      </c>
      <c r="Q9" s="172">
        <f>ROUND(E9*P9,2)</f>
        <v>0</v>
      </c>
      <c r="R9" s="174" t="s">
        <v>104</v>
      </c>
      <c r="S9" s="174" t="s">
        <v>259</v>
      </c>
      <c r="T9" s="175" t="s">
        <v>105</v>
      </c>
      <c r="U9" s="158">
        <v>0.16</v>
      </c>
      <c r="V9" s="158">
        <f>ROUND(E9*U9,2)</f>
        <v>48.86</v>
      </c>
      <c r="W9" s="158"/>
      <c r="X9" s="158" t="s">
        <v>106</v>
      </c>
      <c r="Y9" s="148"/>
      <c r="Z9" s="148"/>
      <c r="AA9" s="148"/>
      <c r="AB9" s="148"/>
      <c r="AC9" s="148"/>
      <c r="AD9" s="148"/>
      <c r="AE9" s="148"/>
      <c r="AF9" s="148"/>
      <c r="AG9" s="148" t="s">
        <v>113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33.75" customHeight="1" outlineLevel="1" x14ac:dyDescent="0.2">
      <c r="A10" s="155"/>
      <c r="B10" s="156"/>
      <c r="C10" s="252" t="s">
        <v>116</v>
      </c>
      <c r="D10" s="253"/>
      <c r="E10" s="253"/>
      <c r="F10" s="253"/>
      <c r="G10" s="253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48"/>
      <c r="Z10" s="148"/>
      <c r="AA10" s="148"/>
      <c r="AB10" s="148"/>
      <c r="AC10" s="148"/>
      <c r="AD10" s="148"/>
      <c r="AE10" s="148"/>
      <c r="AF10" s="148"/>
      <c r="AG10" s="148" t="s">
        <v>108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76" t="str">
        <f>C10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55"/>
      <c r="B11" s="156"/>
      <c r="C11" s="186" t="s">
        <v>260</v>
      </c>
      <c r="D11" s="159"/>
      <c r="E11" s="160">
        <v>131.72</v>
      </c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48"/>
      <c r="Z11" s="148"/>
      <c r="AA11" s="148"/>
      <c r="AB11" s="148"/>
      <c r="AC11" s="148"/>
      <c r="AD11" s="148"/>
      <c r="AE11" s="148"/>
      <c r="AF11" s="148"/>
      <c r="AG11" s="148" t="s">
        <v>109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55"/>
      <c r="B12" s="156"/>
      <c r="C12" s="186" t="s">
        <v>261</v>
      </c>
      <c r="D12" s="159"/>
      <c r="E12" s="160">
        <v>36.4</v>
      </c>
      <c r="F12" s="158"/>
      <c r="G12" s="158"/>
      <c r="H12" s="158"/>
      <c r="I12" s="158"/>
      <c r="J12" s="158"/>
      <c r="K12" s="158"/>
      <c r="L12" s="158"/>
      <c r="M12" s="158"/>
      <c r="N12" s="157"/>
      <c r="O12" s="157"/>
      <c r="P12" s="157"/>
      <c r="Q12" s="157"/>
      <c r="R12" s="158"/>
      <c r="S12" s="158"/>
      <c r="T12" s="158"/>
      <c r="U12" s="158"/>
      <c r="V12" s="158"/>
      <c r="W12" s="158"/>
      <c r="X12" s="158"/>
      <c r="Y12" s="148"/>
      <c r="Z12" s="148"/>
      <c r="AA12" s="148"/>
      <c r="AB12" s="148"/>
      <c r="AC12" s="148"/>
      <c r="AD12" s="148"/>
      <c r="AE12" s="148"/>
      <c r="AF12" s="148"/>
      <c r="AG12" s="148" t="s">
        <v>109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55"/>
      <c r="B13" s="156"/>
      <c r="C13" s="186" t="s">
        <v>262</v>
      </c>
      <c r="D13" s="159"/>
      <c r="E13" s="160">
        <v>3.5234999999999999</v>
      </c>
      <c r="F13" s="158"/>
      <c r="G13" s="158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48"/>
      <c r="Z13" s="148"/>
      <c r="AA13" s="148"/>
      <c r="AB13" s="148"/>
      <c r="AC13" s="148"/>
      <c r="AD13" s="148"/>
      <c r="AE13" s="148"/>
      <c r="AF13" s="148"/>
      <c r="AG13" s="148" t="s">
        <v>109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55"/>
      <c r="B14" s="156"/>
      <c r="C14" s="186" t="s">
        <v>263</v>
      </c>
      <c r="D14" s="159"/>
      <c r="E14" s="160">
        <v>133.76</v>
      </c>
      <c r="F14" s="158"/>
      <c r="G14" s="158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48"/>
      <c r="Z14" s="148"/>
      <c r="AA14" s="148"/>
      <c r="AB14" s="148"/>
      <c r="AC14" s="148"/>
      <c r="AD14" s="148"/>
      <c r="AE14" s="148"/>
      <c r="AF14" s="148"/>
      <c r="AG14" s="148" t="s">
        <v>109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69">
        <v>2</v>
      </c>
      <c r="B15" s="170" t="s">
        <v>117</v>
      </c>
      <c r="C15" s="185" t="s">
        <v>264</v>
      </c>
      <c r="D15" s="171" t="s">
        <v>112</v>
      </c>
      <c r="E15" s="172">
        <v>81.12</v>
      </c>
      <c r="F15" s="173"/>
      <c r="G15" s="174">
        <f>ROUND(E15*F15,2)</f>
        <v>0</v>
      </c>
      <c r="H15" s="173"/>
      <c r="I15" s="174">
        <f>ROUND(E15*H15,2)</f>
        <v>0</v>
      </c>
      <c r="J15" s="173"/>
      <c r="K15" s="174">
        <f>ROUND(E15*J15,2)</f>
        <v>0</v>
      </c>
      <c r="L15" s="174">
        <v>21</v>
      </c>
      <c r="M15" s="174">
        <f>G15*(1+L15/100)</f>
        <v>0</v>
      </c>
      <c r="N15" s="172">
        <v>0</v>
      </c>
      <c r="O15" s="172">
        <f>ROUND(E15*N15,2)</f>
        <v>0</v>
      </c>
      <c r="P15" s="172">
        <v>0</v>
      </c>
      <c r="Q15" s="172">
        <f>ROUND(E15*P15,2)</f>
        <v>0</v>
      </c>
      <c r="R15" s="174" t="s">
        <v>104</v>
      </c>
      <c r="S15" s="174" t="s">
        <v>259</v>
      </c>
      <c r="T15" s="175" t="s">
        <v>105</v>
      </c>
      <c r="U15" s="158">
        <v>4.6180000000000003</v>
      </c>
      <c r="V15" s="158">
        <f>ROUND(E15*U15,2)</f>
        <v>374.61</v>
      </c>
      <c r="W15" s="158"/>
      <c r="X15" s="158" t="s">
        <v>106</v>
      </c>
      <c r="Y15" s="148"/>
      <c r="Z15" s="148"/>
      <c r="AA15" s="148"/>
      <c r="AB15" s="148"/>
      <c r="AC15" s="148"/>
      <c r="AD15" s="148"/>
      <c r="AE15" s="148"/>
      <c r="AF15" s="148"/>
      <c r="AG15" s="148" t="s">
        <v>107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ht="33.75" customHeight="1" outlineLevel="1" x14ac:dyDescent="0.2">
      <c r="A16" s="155"/>
      <c r="B16" s="156"/>
      <c r="C16" s="252" t="s">
        <v>118</v>
      </c>
      <c r="D16" s="253"/>
      <c r="E16" s="253"/>
      <c r="F16" s="253"/>
      <c r="G16" s="253"/>
      <c r="H16" s="158"/>
      <c r="I16" s="158"/>
      <c r="J16" s="158"/>
      <c r="K16" s="158"/>
      <c r="L16" s="158"/>
      <c r="M16" s="158"/>
      <c r="N16" s="157"/>
      <c r="O16" s="157"/>
      <c r="P16" s="157"/>
      <c r="Q16" s="157"/>
      <c r="R16" s="158"/>
      <c r="S16" s="158"/>
      <c r="T16" s="158"/>
      <c r="U16" s="158"/>
      <c r="V16" s="158"/>
      <c r="W16" s="158"/>
      <c r="X16" s="158"/>
      <c r="Y16" s="148"/>
      <c r="Z16" s="148"/>
      <c r="AA16" s="148"/>
      <c r="AB16" s="148"/>
      <c r="AC16" s="148"/>
      <c r="AD16" s="148"/>
      <c r="AE16" s="148"/>
      <c r="AF16" s="148"/>
      <c r="AG16" s="148" t="s">
        <v>108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76" t="str">
        <f>C16</f>
        <v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v>
      </c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55"/>
      <c r="B17" s="156"/>
      <c r="C17" s="186" t="s">
        <v>265</v>
      </c>
      <c r="D17" s="159"/>
      <c r="E17" s="160">
        <v>81.12</v>
      </c>
      <c r="F17" s="158"/>
      <c r="G17" s="158"/>
      <c r="H17" s="158"/>
      <c r="I17" s="158"/>
      <c r="J17" s="158"/>
      <c r="K17" s="158"/>
      <c r="L17" s="158"/>
      <c r="M17" s="158"/>
      <c r="N17" s="157"/>
      <c r="O17" s="157"/>
      <c r="P17" s="157"/>
      <c r="Q17" s="157"/>
      <c r="R17" s="158"/>
      <c r="S17" s="158"/>
      <c r="T17" s="158"/>
      <c r="U17" s="158"/>
      <c r="V17" s="158"/>
      <c r="W17" s="158"/>
      <c r="X17" s="158"/>
      <c r="Y17" s="148"/>
      <c r="Z17" s="148"/>
      <c r="AA17" s="148"/>
      <c r="AB17" s="148"/>
      <c r="AC17" s="148"/>
      <c r="AD17" s="148"/>
      <c r="AE17" s="148"/>
      <c r="AF17" s="148"/>
      <c r="AG17" s="148" t="s">
        <v>109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69">
        <v>3</v>
      </c>
      <c r="B18" s="170" t="s">
        <v>266</v>
      </c>
      <c r="C18" s="185" t="s">
        <v>267</v>
      </c>
      <c r="D18" s="171" t="s">
        <v>112</v>
      </c>
      <c r="E18" s="172">
        <v>12.08</v>
      </c>
      <c r="F18" s="173"/>
      <c r="G18" s="174">
        <f>ROUND(E18*F18,2)</f>
        <v>0</v>
      </c>
      <c r="H18" s="173"/>
      <c r="I18" s="174">
        <f>ROUND(E18*H18,2)</f>
        <v>0</v>
      </c>
      <c r="J18" s="173"/>
      <c r="K18" s="174">
        <f>ROUND(E18*J18,2)</f>
        <v>0</v>
      </c>
      <c r="L18" s="174">
        <v>21</v>
      </c>
      <c r="M18" s="174">
        <f>G18*(1+L18/100)</f>
        <v>0</v>
      </c>
      <c r="N18" s="172">
        <v>0</v>
      </c>
      <c r="O18" s="172">
        <f>ROUND(E18*N18,2)</f>
        <v>0</v>
      </c>
      <c r="P18" s="172">
        <v>0</v>
      </c>
      <c r="Q18" s="172">
        <f>ROUND(E18*P18,2)</f>
        <v>0</v>
      </c>
      <c r="R18" s="174" t="s">
        <v>104</v>
      </c>
      <c r="S18" s="174" t="s">
        <v>259</v>
      </c>
      <c r="T18" s="175" t="s">
        <v>105</v>
      </c>
      <c r="U18" s="158">
        <v>5.2999999999999999E-2</v>
      </c>
      <c r="V18" s="158">
        <f>ROUND(E21*U18,2)</f>
        <v>21.24</v>
      </c>
      <c r="W18" s="158"/>
      <c r="X18" s="158" t="s">
        <v>106</v>
      </c>
      <c r="Y18" s="148"/>
      <c r="Z18" s="148"/>
      <c r="AA18" s="148"/>
      <c r="AB18" s="148"/>
      <c r="AC18" s="148"/>
      <c r="AD18" s="148"/>
      <c r="AE18" s="148"/>
      <c r="AF18" s="148"/>
      <c r="AG18" s="148" t="s">
        <v>113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55"/>
      <c r="B19" s="156"/>
      <c r="C19" s="252" t="s">
        <v>268</v>
      </c>
      <c r="D19" s="253"/>
      <c r="E19" s="253"/>
      <c r="F19" s="253"/>
      <c r="G19" s="253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48"/>
      <c r="Z19" s="148"/>
      <c r="AA19" s="148"/>
      <c r="AB19" s="148"/>
      <c r="AC19" s="148"/>
      <c r="AD19" s="148"/>
      <c r="AE19" s="148"/>
      <c r="AF19" s="148"/>
      <c r="AG19" s="148" t="s">
        <v>109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55"/>
      <c r="B20" s="156"/>
      <c r="C20" s="186" t="s">
        <v>269</v>
      </c>
      <c r="D20" s="159"/>
      <c r="E20" s="160">
        <v>12.08</v>
      </c>
      <c r="F20" s="158"/>
      <c r="G20" s="158"/>
      <c r="H20" s="158"/>
      <c r="I20" s="158"/>
      <c r="J20" s="158"/>
      <c r="K20" s="158"/>
      <c r="L20" s="158"/>
      <c r="M20" s="158"/>
      <c r="N20" s="157"/>
      <c r="O20" s="157"/>
      <c r="P20" s="157"/>
      <c r="Q20" s="157"/>
      <c r="R20" s="158"/>
      <c r="S20" s="158"/>
      <c r="T20" s="175" t="s">
        <v>105</v>
      </c>
      <c r="U20" s="158">
        <v>1.1499999999999999</v>
      </c>
      <c r="V20" s="158">
        <f>ROUND(E23*U20,2)</f>
        <v>301.99</v>
      </c>
      <c r="W20" s="158"/>
      <c r="X20" s="158" t="s">
        <v>106</v>
      </c>
      <c r="Y20" s="148"/>
      <c r="Z20" s="148"/>
      <c r="AA20" s="148"/>
      <c r="AB20" s="148"/>
      <c r="AC20" s="148"/>
      <c r="AD20" s="148"/>
      <c r="AE20" s="148"/>
      <c r="AF20" s="148"/>
      <c r="AG20" s="148" t="s">
        <v>113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22.5" outlineLevel="1" x14ac:dyDescent="0.2">
      <c r="A21" s="169">
        <v>4</v>
      </c>
      <c r="B21" s="170" t="s">
        <v>119</v>
      </c>
      <c r="C21" s="185" t="s">
        <v>270</v>
      </c>
      <c r="D21" s="171" t="s">
        <v>112</v>
      </c>
      <c r="E21" s="172">
        <v>400.70350000000002</v>
      </c>
      <c r="F21" s="173"/>
      <c r="G21" s="174">
        <f>ROUND(E21*F21,2)</f>
        <v>0</v>
      </c>
      <c r="H21" s="173"/>
      <c r="I21" s="174">
        <f>ROUND(E21*H21,2)</f>
        <v>0</v>
      </c>
      <c r="J21" s="173"/>
      <c r="K21" s="174">
        <f>ROUND(E21*J21,2)</f>
        <v>0</v>
      </c>
      <c r="L21" s="174">
        <v>21</v>
      </c>
      <c r="M21" s="174">
        <f>G21*(1+L21/100)</f>
        <v>0</v>
      </c>
      <c r="N21" s="172">
        <v>0</v>
      </c>
      <c r="O21" s="172">
        <f>ROUND(E21*N21,2)</f>
        <v>0</v>
      </c>
      <c r="P21" s="172">
        <v>0</v>
      </c>
      <c r="Q21" s="172">
        <f>ROUND(E21*P21,2)</f>
        <v>0</v>
      </c>
      <c r="R21" s="174" t="s">
        <v>104</v>
      </c>
      <c r="S21" s="174" t="s">
        <v>259</v>
      </c>
      <c r="T21" s="158"/>
      <c r="U21" s="158"/>
      <c r="V21" s="158"/>
      <c r="W21" s="158"/>
      <c r="X21" s="158"/>
      <c r="Y21" s="148"/>
      <c r="Z21" s="148"/>
      <c r="AA21" s="148"/>
      <c r="AB21" s="148"/>
      <c r="AC21" s="148"/>
      <c r="AD21" s="148"/>
      <c r="AE21" s="148"/>
      <c r="AF21" s="148"/>
      <c r="AG21" s="148" t="s">
        <v>108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55"/>
      <c r="B22" s="156"/>
      <c r="C22" s="186" t="s">
        <v>271</v>
      </c>
      <c r="D22" s="159"/>
      <c r="E22" s="160">
        <v>400.70350000000002</v>
      </c>
      <c r="F22" s="158"/>
      <c r="G22" s="158"/>
      <c r="H22" s="158"/>
      <c r="I22" s="158"/>
      <c r="J22" s="158"/>
      <c r="K22" s="158"/>
      <c r="L22" s="158"/>
      <c r="M22" s="158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48"/>
      <c r="Z22" s="148"/>
      <c r="AA22" s="148"/>
      <c r="AB22" s="148"/>
      <c r="AC22" s="148"/>
      <c r="AD22" s="148"/>
      <c r="AE22" s="148"/>
      <c r="AF22" s="148"/>
      <c r="AG22" s="148" t="s">
        <v>109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ht="22.5" outlineLevel="1" x14ac:dyDescent="0.2">
      <c r="A23" s="169">
        <v>5</v>
      </c>
      <c r="B23" s="170" t="s">
        <v>272</v>
      </c>
      <c r="C23" s="185" t="s">
        <v>273</v>
      </c>
      <c r="D23" s="171" t="s">
        <v>112</v>
      </c>
      <c r="E23" s="172">
        <v>262.60000000000002</v>
      </c>
      <c r="F23" s="173"/>
      <c r="G23" s="174">
        <f>ROUND(E23*F23,2)</f>
        <v>0</v>
      </c>
      <c r="H23" s="173"/>
      <c r="I23" s="174">
        <f>ROUND(E23*H23,2)</f>
        <v>0</v>
      </c>
      <c r="J23" s="173"/>
      <c r="K23" s="174">
        <f>ROUND(E23*J23,2)</f>
        <v>0</v>
      </c>
      <c r="L23" s="174">
        <v>21</v>
      </c>
      <c r="M23" s="174">
        <f>G23*(1+L23/100)</f>
        <v>0</v>
      </c>
      <c r="N23" s="172">
        <v>0</v>
      </c>
      <c r="O23" s="172">
        <f>ROUND(E23*N23,2)</f>
        <v>0</v>
      </c>
      <c r="P23" s="172">
        <v>0</v>
      </c>
      <c r="Q23" s="172">
        <f>ROUND(E23*P23,2)</f>
        <v>0</v>
      </c>
      <c r="R23" s="174" t="s">
        <v>104</v>
      </c>
      <c r="S23" s="174" t="s">
        <v>259</v>
      </c>
      <c r="T23" s="158"/>
      <c r="U23" s="158"/>
      <c r="V23" s="158"/>
      <c r="W23" s="158"/>
      <c r="X23" s="158"/>
      <c r="Y23" s="148"/>
      <c r="Z23" s="148"/>
      <c r="AA23" s="148"/>
      <c r="AB23" s="148"/>
      <c r="AC23" s="148"/>
      <c r="AD23" s="148"/>
      <c r="AE23" s="148"/>
      <c r="AF23" s="148"/>
      <c r="AG23" s="148" t="s">
        <v>109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55"/>
      <c r="B24" s="156"/>
      <c r="C24" s="252" t="s">
        <v>120</v>
      </c>
      <c r="D24" s="253"/>
      <c r="E24" s="253"/>
      <c r="F24" s="253"/>
      <c r="G24" s="253"/>
      <c r="H24" s="158"/>
      <c r="I24" s="158"/>
      <c r="J24" s="158"/>
      <c r="K24" s="158"/>
      <c r="L24" s="158"/>
      <c r="M24" s="158"/>
      <c r="N24" s="157"/>
      <c r="O24" s="157"/>
      <c r="P24" s="157"/>
      <c r="Q24" s="157"/>
      <c r="R24" s="158"/>
      <c r="S24" s="158"/>
      <c r="T24" s="158"/>
      <c r="U24" s="158"/>
      <c r="V24" s="158"/>
      <c r="W24" s="158"/>
      <c r="X24" s="158"/>
      <c r="Y24" s="148"/>
      <c r="Z24" s="148"/>
      <c r="AA24" s="148"/>
      <c r="AB24" s="148"/>
      <c r="AC24" s="148"/>
      <c r="AD24" s="148"/>
      <c r="AE24" s="148"/>
      <c r="AF24" s="148"/>
      <c r="AG24" s="148" t="s">
        <v>109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55"/>
      <c r="B25" s="156"/>
      <c r="C25" s="248" t="s">
        <v>274</v>
      </c>
      <c r="D25" s="249"/>
      <c r="E25" s="249"/>
      <c r="F25" s="249"/>
      <c r="G25" s="249"/>
      <c r="H25" s="158"/>
      <c r="I25" s="158"/>
      <c r="J25" s="158"/>
      <c r="K25" s="158"/>
      <c r="L25" s="158"/>
      <c r="M25" s="158"/>
      <c r="N25" s="157"/>
      <c r="O25" s="157"/>
      <c r="P25" s="157"/>
      <c r="Q25" s="157"/>
      <c r="R25" s="158"/>
      <c r="S25" s="158"/>
      <c r="T25" s="158"/>
      <c r="U25" s="158"/>
      <c r="V25" s="158"/>
      <c r="W25" s="158"/>
      <c r="X25" s="158"/>
      <c r="Y25" s="148"/>
      <c r="Z25" s="148"/>
      <c r="AA25" s="148"/>
      <c r="AB25" s="148"/>
      <c r="AC25" s="148"/>
      <c r="AD25" s="148"/>
      <c r="AE25" s="148"/>
      <c r="AF25" s="148"/>
      <c r="AG25" s="148" t="s">
        <v>109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55"/>
      <c r="B26" s="156"/>
      <c r="C26" s="186" t="s">
        <v>121</v>
      </c>
      <c r="D26" s="159"/>
      <c r="E26" s="160"/>
      <c r="F26" s="158"/>
      <c r="G26" s="158"/>
      <c r="H26" s="158"/>
      <c r="I26" s="158"/>
      <c r="J26" s="158"/>
      <c r="K26" s="158"/>
      <c r="L26" s="158"/>
      <c r="M26" s="158"/>
      <c r="N26" s="157"/>
      <c r="O26" s="157"/>
      <c r="P26" s="157"/>
      <c r="Q26" s="157"/>
      <c r="R26" s="158"/>
      <c r="S26" s="158"/>
      <c r="T26" s="158"/>
      <c r="U26" s="158"/>
      <c r="V26" s="158"/>
      <c r="W26" s="158"/>
      <c r="X26" s="158"/>
      <c r="Y26" s="148"/>
      <c r="Z26" s="148"/>
      <c r="AA26" s="148"/>
      <c r="AB26" s="148"/>
      <c r="AC26" s="148"/>
      <c r="AD26" s="148"/>
      <c r="AE26" s="148"/>
      <c r="AF26" s="148"/>
      <c r="AG26" s="148" t="s">
        <v>109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55"/>
      <c r="B27" s="156"/>
      <c r="C27" s="186" t="s">
        <v>275</v>
      </c>
      <c r="D27" s="159"/>
      <c r="E27" s="160"/>
      <c r="F27" s="158"/>
      <c r="G27" s="158"/>
      <c r="H27" s="158"/>
      <c r="I27" s="158"/>
      <c r="J27" s="158"/>
      <c r="K27" s="158"/>
      <c r="L27" s="158"/>
      <c r="M27" s="158"/>
      <c r="N27" s="157"/>
      <c r="O27" s="157"/>
      <c r="P27" s="157"/>
      <c r="Q27" s="157"/>
      <c r="R27" s="158"/>
      <c r="S27" s="158"/>
      <c r="T27" s="175" t="s">
        <v>105</v>
      </c>
      <c r="U27" s="158">
        <v>0.01</v>
      </c>
      <c r="V27" s="158">
        <f>ROUND(E30*U27,2)</f>
        <v>1.34</v>
      </c>
      <c r="W27" s="158"/>
      <c r="X27" s="158" t="s">
        <v>106</v>
      </c>
      <c r="Y27" s="148"/>
      <c r="Z27" s="148"/>
      <c r="AA27" s="148"/>
      <c r="AB27" s="148"/>
      <c r="AC27" s="148"/>
      <c r="AD27" s="148"/>
      <c r="AE27" s="148"/>
      <c r="AF27" s="148"/>
      <c r="AG27" s="148" t="s">
        <v>113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55"/>
      <c r="B28" s="156"/>
      <c r="C28" s="186" t="s">
        <v>276</v>
      </c>
      <c r="D28" s="159"/>
      <c r="E28" s="160"/>
      <c r="F28" s="158"/>
      <c r="G28" s="158"/>
      <c r="H28" s="158"/>
      <c r="I28" s="158"/>
      <c r="J28" s="158"/>
      <c r="K28" s="158"/>
      <c r="L28" s="158"/>
      <c r="M28" s="158"/>
      <c r="N28" s="157"/>
      <c r="O28" s="157"/>
      <c r="P28" s="157"/>
      <c r="Q28" s="157"/>
      <c r="R28" s="158"/>
      <c r="S28" s="158"/>
      <c r="T28" s="158"/>
      <c r="U28" s="158"/>
      <c r="V28" s="158"/>
      <c r="W28" s="158"/>
      <c r="X28" s="158"/>
      <c r="Y28" s="148"/>
      <c r="Z28" s="148"/>
      <c r="AA28" s="148"/>
      <c r="AB28" s="148"/>
      <c r="AC28" s="148"/>
      <c r="AD28" s="148"/>
      <c r="AE28" s="148"/>
      <c r="AF28" s="148"/>
      <c r="AG28" s="148" t="s">
        <v>108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55"/>
      <c r="B29" s="156"/>
      <c r="C29" s="186" t="s">
        <v>277</v>
      </c>
      <c r="D29" s="159"/>
      <c r="E29" s="160">
        <v>119</v>
      </c>
      <c r="F29" s="158"/>
      <c r="G29" s="158"/>
      <c r="H29" s="158"/>
      <c r="I29" s="158"/>
      <c r="J29" s="158"/>
      <c r="K29" s="158"/>
      <c r="L29" s="158"/>
      <c r="M29" s="158"/>
      <c r="N29" s="157"/>
      <c r="O29" s="157"/>
      <c r="P29" s="157"/>
      <c r="Q29" s="157"/>
      <c r="R29" s="158"/>
      <c r="S29" s="158"/>
      <c r="T29" s="158"/>
      <c r="U29" s="158"/>
      <c r="V29" s="158"/>
      <c r="W29" s="158"/>
      <c r="X29" s="158"/>
      <c r="Y29" s="148"/>
      <c r="Z29" s="148"/>
      <c r="AA29" s="148"/>
      <c r="AB29" s="148"/>
      <c r="AC29" s="148"/>
      <c r="AD29" s="148"/>
      <c r="AE29" s="148"/>
      <c r="AF29" s="148"/>
      <c r="AG29" s="148" t="s">
        <v>108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55"/>
      <c r="B30" s="156"/>
      <c r="C30" s="186" t="s">
        <v>278</v>
      </c>
      <c r="D30" s="159"/>
      <c r="E30" s="160">
        <v>133.76</v>
      </c>
      <c r="F30" s="158"/>
      <c r="G30" s="158"/>
      <c r="H30" s="158"/>
      <c r="I30" s="158"/>
      <c r="J30" s="158"/>
      <c r="K30" s="158"/>
      <c r="L30" s="158"/>
      <c r="M30" s="158"/>
      <c r="N30" s="157"/>
      <c r="O30" s="157"/>
      <c r="P30" s="157"/>
      <c r="Q30" s="157"/>
      <c r="R30" s="158"/>
      <c r="S30" s="158"/>
      <c r="T30" s="158"/>
      <c r="U30" s="158"/>
      <c r="V30" s="158"/>
      <c r="W30" s="158"/>
      <c r="X30" s="158"/>
      <c r="Y30" s="148"/>
      <c r="Z30" s="148"/>
      <c r="AA30" s="148"/>
      <c r="AB30" s="148"/>
      <c r="AC30" s="148"/>
      <c r="AD30" s="148"/>
      <c r="AE30" s="148"/>
      <c r="AF30" s="148"/>
      <c r="AG30" s="148" t="s">
        <v>109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55"/>
      <c r="B31" s="156"/>
      <c r="C31" s="186" t="s">
        <v>279</v>
      </c>
      <c r="D31" s="159"/>
      <c r="E31" s="160">
        <v>-60.48</v>
      </c>
      <c r="F31" s="158"/>
      <c r="G31" s="158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48"/>
      <c r="Z31" s="148"/>
      <c r="AA31" s="148"/>
      <c r="AB31" s="148"/>
      <c r="AC31" s="148"/>
      <c r="AD31" s="148"/>
      <c r="AE31" s="148"/>
      <c r="AF31" s="148"/>
      <c r="AG31" s="148" t="s">
        <v>109</v>
      </c>
      <c r="AH31" s="148">
        <v>0</v>
      </c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55"/>
      <c r="B32" s="156"/>
      <c r="C32" s="186" t="s">
        <v>280</v>
      </c>
      <c r="D32" s="159"/>
      <c r="E32" s="160">
        <v>81.12</v>
      </c>
      <c r="F32" s="158"/>
      <c r="G32" s="158"/>
      <c r="H32" s="158"/>
      <c r="I32" s="158"/>
      <c r="J32" s="158"/>
      <c r="K32" s="158"/>
      <c r="L32" s="158"/>
      <c r="M32" s="158"/>
      <c r="N32" s="157"/>
      <c r="O32" s="157"/>
      <c r="P32" s="157"/>
      <c r="Q32" s="157"/>
      <c r="R32" s="158"/>
      <c r="S32" s="158"/>
      <c r="T32" s="158"/>
      <c r="U32" s="158"/>
      <c r="V32" s="158"/>
      <c r="W32" s="158"/>
      <c r="X32" s="158"/>
      <c r="Y32" s="148"/>
      <c r="Z32" s="148"/>
      <c r="AA32" s="148"/>
      <c r="AB32" s="148"/>
      <c r="AC32" s="148"/>
      <c r="AD32" s="148"/>
      <c r="AE32" s="148"/>
      <c r="AF32" s="148"/>
      <c r="AG32" s="148" t="s">
        <v>109</v>
      </c>
      <c r="AH32" s="148">
        <v>0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">
      <c r="A33" s="155"/>
      <c r="B33" s="156"/>
      <c r="C33" s="186" t="s">
        <v>281</v>
      </c>
      <c r="D33" s="159"/>
      <c r="E33" s="160">
        <v>-8.64</v>
      </c>
      <c r="F33" s="158"/>
      <c r="G33" s="158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48"/>
      <c r="Z33" s="148"/>
      <c r="AA33" s="148"/>
      <c r="AB33" s="148"/>
      <c r="AC33" s="148"/>
      <c r="AD33" s="148"/>
      <c r="AE33" s="148"/>
      <c r="AF33" s="148"/>
      <c r="AG33" s="148" t="s">
        <v>109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55"/>
      <c r="B34" s="156"/>
      <c r="C34" s="186" t="s">
        <v>282</v>
      </c>
      <c r="D34" s="159"/>
      <c r="E34" s="160">
        <v>-2.16</v>
      </c>
      <c r="F34" s="158"/>
      <c r="G34" s="158"/>
      <c r="H34" s="158"/>
      <c r="I34" s="158"/>
      <c r="J34" s="158"/>
      <c r="K34" s="158"/>
      <c r="L34" s="158"/>
      <c r="M34" s="158"/>
      <c r="N34" s="157"/>
      <c r="O34" s="157"/>
      <c r="P34" s="157"/>
      <c r="Q34" s="157"/>
      <c r="R34" s="158"/>
      <c r="S34" s="158"/>
      <c r="T34" s="175" t="s">
        <v>105</v>
      </c>
      <c r="U34" s="158">
        <v>0.02</v>
      </c>
      <c r="V34" s="158">
        <f>ROUND(E37*U34,2)</f>
        <v>0.68</v>
      </c>
      <c r="W34" s="158"/>
      <c r="X34" s="158" t="s">
        <v>106</v>
      </c>
      <c r="Y34" s="148"/>
      <c r="Z34" s="148"/>
      <c r="AA34" s="148"/>
      <c r="AB34" s="148"/>
      <c r="AC34" s="148"/>
      <c r="AD34" s="148"/>
      <c r="AE34" s="148"/>
      <c r="AF34" s="148"/>
      <c r="AG34" s="148" t="s">
        <v>113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ht="22.5" outlineLevel="1" x14ac:dyDescent="0.2">
      <c r="A35" s="169">
        <v>6</v>
      </c>
      <c r="B35" s="170" t="s">
        <v>122</v>
      </c>
      <c r="C35" s="185" t="s">
        <v>123</v>
      </c>
      <c r="D35" s="171" t="s">
        <v>110</v>
      </c>
      <c r="E35" s="172">
        <v>140.875</v>
      </c>
      <c r="F35" s="173"/>
      <c r="G35" s="174">
        <f>ROUND(E35*F35,2)</f>
        <v>0</v>
      </c>
      <c r="H35" s="173"/>
      <c r="I35" s="174">
        <f>ROUND(E35*H35,2)</f>
        <v>0</v>
      </c>
      <c r="J35" s="173"/>
      <c r="K35" s="174">
        <f>ROUND(E35*J35,2)</f>
        <v>0</v>
      </c>
      <c r="L35" s="174">
        <v>21</v>
      </c>
      <c r="M35" s="174">
        <f>G35*(1+L35/100)</f>
        <v>0</v>
      </c>
      <c r="N35" s="172">
        <v>0</v>
      </c>
      <c r="O35" s="172">
        <f>ROUND(E35*N35,2)</f>
        <v>0</v>
      </c>
      <c r="P35" s="172">
        <v>0</v>
      </c>
      <c r="Q35" s="172">
        <f>ROUND(E35*P35,2)</f>
        <v>0</v>
      </c>
      <c r="R35" s="174" t="s">
        <v>124</v>
      </c>
      <c r="S35" s="174" t="s">
        <v>259</v>
      </c>
      <c r="T35" s="158"/>
      <c r="U35" s="158"/>
      <c r="V35" s="158"/>
      <c r="W35" s="158"/>
      <c r="X35" s="158"/>
      <c r="Y35" s="148"/>
      <c r="Z35" s="148"/>
      <c r="AA35" s="148"/>
      <c r="AB35" s="148"/>
      <c r="AC35" s="148"/>
      <c r="AD35" s="148"/>
      <c r="AE35" s="148"/>
      <c r="AF35" s="148"/>
      <c r="AG35" s="148" t="s">
        <v>108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">
      <c r="A36" s="155"/>
      <c r="B36" s="156"/>
      <c r="C36" s="252" t="s">
        <v>283</v>
      </c>
      <c r="D36" s="253"/>
      <c r="E36" s="253"/>
      <c r="F36" s="253"/>
      <c r="G36" s="253"/>
      <c r="H36" s="158"/>
      <c r="I36" s="158"/>
      <c r="J36" s="158"/>
      <c r="K36" s="158"/>
      <c r="L36" s="158"/>
      <c r="M36" s="158"/>
      <c r="N36" s="157"/>
      <c r="O36" s="157"/>
      <c r="P36" s="157"/>
      <c r="Q36" s="157"/>
      <c r="R36" s="158"/>
      <c r="S36" s="158"/>
      <c r="T36" s="158"/>
      <c r="U36" s="158"/>
      <c r="V36" s="158"/>
      <c r="W36" s="158"/>
      <c r="X36" s="158"/>
      <c r="Y36" s="148"/>
      <c r="Z36" s="148"/>
      <c r="AA36" s="148"/>
      <c r="AB36" s="148"/>
      <c r="AC36" s="148"/>
      <c r="AD36" s="148"/>
      <c r="AE36" s="148"/>
      <c r="AF36" s="148"/>
      <c r="AG36" s="148" t="s">
        <v>109</v>
      </c>
      <c r="AH36" s="148">
        <v>0</v>
      </c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55"/>
      <c r="B37" s="156"/>
      <c r="C37" s="186" t="s">
        <v>125</v>
      </c>
      <c r="D37" s="159"/>
      <c r="E37" s="160">
        <v>33.75</v>
      </c>
      <c r="F37" s="158"/>
      <c r="G37" s="158"/>
      <c r="H37" s="158"/>
      <c r="I37" s="158"/>
      <c r="J37" s="158"/>
      <c r="K37" s="158"/>
      <c r="L37" s="158"/>
      <c r="M37" s="158"/>
      <c r="N37" s="157"/>
      <c r="O37" s="157"/>
      <c r="P37" s="157"/>
      <c r="Q37" s="157"/>
      <c r="R37" s="158"/>
      <c r="S37" s="158"/>
      <c r="T37" s="175" t="s">
        <v>105</v>
      </c>
      <c r="U37" s="158">
        <v>0.153</v>
      </c>
      <c r="V37" s="158">
        <f>ROUND(E40*U37,2)</f>
        <v>2.64</v>
      </c>
      <c r="W37" s="158"/>
      <c r="X37" s="158" t="s">
        <v>106</v>
      </c>
      <c r="Y37" s="148"/>
      <c r="Z37" s="148"/>
      <c r="AA37" s="148"/>
      <c r="AB37" s="148"/>
      <c r="AC37" s="148"/>
      <c r="AD37" s="148"/>
      <c r="AE37" s="148"/>
      <c r="AF37" s="148"/>
      <c r="AG37" s="148" t="s">
        <v>113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">
      <c r="A38" s="155"/>
      <c r="B38" s="156"/>
      <c r="C38" s="186" t="s">
        <v>126</v>
      </c>
      <c r="D38" s="159"/>
      <c r="E38" s="160">
        <v>19.875</v>
      </c>
      <c r="F38" s="158"/>
      <c r="G38" s="158"/>
      <c r="H38" s="158"/>
      <c r="I38" s="158"/>
      <c r="J38" s="158"/>
      <c r="K38" s="158"/>
      <c r="L38" s="158"/>
      <c r="M38" s="158"/>
      <c r="N38" s="157"/>
      <c r="O38" s="157"/>
      <c r="P38" s="157"/>
      <c r="Q38" s="157"/>
      <c r="R38" s="158"/>
      <c r="S38" s="158"/>
      <c r="T38" s="158"/>
      <c r="U38" s="158"/>
      <c r="V38" s="158"/>
      <c r="W38" s="158"/>
      <c r="X38" s="158"/>
      <c r="Y38" s="148"/>
      <c r="Z38" s="148"/>
      <c r="AA38" s="148"/>
      <c r="AB38" s="148"/>
      <c r="AC38" s="148"/>
      <c r="AD38" s="148"/>
      <c r="AE38" s="148"/>
      <c r="AF38" s="148"/>
      <c r="AG38" s="148" t="s">
        <v>108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">
      <c r="A39" s="155"/>
      <c r="B39" s="156"/>
      <c r="C39" s="186" t="s">
        <v>127</v>
      </c>
      <c r="D39" s="159"/>
      <c r="E39" s="160">
        <v>70</v>
      </c>
      <c r="F39" s="158"/>
      <c r="G39" s="158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48"/>
      <c r="Z39" s="148"/>
      <c r="AA39" s="148"/>
      <c r="AB39" s="148"/>
      <c r="AC39" s="148"/>
      <c r="AD39" s="148"/>
      <c r="AE39" s="148"/>
      <c r="AF39" s="148"/>
      <c r="AG39" s="148" t="s">
        <v>109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55"/>
      <c r="B40" s="156"/>
      <c r="C40" s="186" t="s">
        <v>128</v>
      </c>
      <c r="D40" s="159"/>
      <c r="E40" s="160">
        <v>17.25</v>
      </c>
      <c r="F40" s="158"/>
      <c r="G40" s="158"/>
      <c r="H40" s="158"/>
      <c r="I40" s="158"/>
      <c r="J40" s="158"/>
      <c r="K40" s="158"/>
      <c r="L40" s="158"/>
      <c r="M40" s="158"/>
      <c r="N40" s="157"/>
      <c r="O40" s="157"/>
      <c r="P40" s="157"/>
      <c r="Q40" s="157"/>
      <c r="R40" s="158"/>
      <c r="S40" s="158"/>
      <c r="T40" s="158"/>
      <c r="U40" s="158"/>
      <c r="V40" s="158"/>
      <c r="W40" s="158"/>
      <c r="X40" s="158"/>
      <c r="Y40" s="148"/>
      <c r="Z40" s="148"/>
      <c r="AA40" s="148"/>
      <c r="AB40" s="148"/>
      <c r="AC40" s="148"/>
      <c r="AD40" s="148"/>
      <c r="AE40" s="148"/>
      <c r="AF40" s="148"/>
      <c r="AG40" s="148" t="s">
        <v>109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69">
        <v>7</v>
      </c>
      <c r="B41" s="170" t="s">
        <v>284</v>
      </c>
      <c r="C41" s="185" t="s">
        <v>285</v>
      </c>
      <c r="D41" s="171" t="s">
        <v>112</v>
      </c>
      <c r="E41" s="172">
        <v>2.1</v>
      </c>
      <c r="F41" s="173"/>
      <c r="G41" s="174">
        <f>ROUND(E41*F41,2)</f>
        <v>0</v>
      </c>
      <c r="H41" s="173"/>
      <c r="I41" s="174">
        <f>ROUND(E41*H41,2)</f>
        <v>0</v>
      </c>
      <c r="J41" s="173"/>
      <c r="K41" s="174">
        <f>ROUND(E41*J41,2)</f>
        <v>0</v>
      </c>
      <c r="L41" s="174">
        <v>21</v>
      </c>
      <c r="M41" s="174">
        <f>G41*(1+L41/100)</f>
        <v>0</v>
      </c>
      <c r="N41" s="172">
        <v>0</v>
      </c>
      <c r="O41" s="172">
        <f>ROUND(E41*N41,2)</f>
        <v>0</v>
      </c>
      <c r="P41" s="172">
        <v>0</v>
      </c>
      <c r="Q41" s="172">
        <f>ROUND(E41*P41,2)</f>
        <v>0</v>
      </c>
      <c r="R41" s="174" t="s">
        <v>104</v>
      </c>
      <c r="S41" s="174" t="s">
        <v>259</v>
      </c>
      <c r="T41" s="158"/>
      <c r="U41" s="158"/>
      <c r="V41" s="158"/>
      <c r="W41" s="158"/>
      <c r="X41" s="15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1" x14ac:dyDescent="0.2">
      <c r="A42" s="155"/>
      <c r="B42" s="156"/>
      <c r="C42" s="252" t="s">
        <v>286</v>
      </c>
      <c r="D42" s="253"/>
      <c r="E42" s="253"/>
      <c r="F42" s="253"/>
      <c r="G42" s="253"/>
      <c r="H42" s="158"/>
      <c r="I42" s="158"/>
      <c r="J42" s="158"/>
      <c r="K42" s="158"/>
      <c r="L42" s="158"/>
      <c r="M42" s="158"/>
      <c r="N42" s="157"/>
      <c r="O42" s="157"/>
      <c r="P42" s="157"/>
      <c r="Q42" s="157"/>
      <c r="R42" s="158"/>
      <c r="S42" s="158"/>
      <c r="T42" s="158"/>
      <c r="U42" s="158"/>
      <c r="V42" s="158"/>
      <c r="W42" s="158"/>
      <c r="X42" s="15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">
      <c r="A43" s="155"/>
      <c r="B43" s="156"/>
      <c r="C43" s="186" t="s">
        <v>287</v>
      </c>
      <c r="D43" s="159"/>
      <c r="E43" s="160">
        <v>2.1</v>
      </c>
      <c r="F43" s="158"/>
      <c r="G43" s="158"/>
      <c r="H43" s="158"/>
      <c r="I43" s="158"/>
      <c r="J43" s="158"/>
      <c r="K43" s="158"/>
      <c r="L43" s="158"/>
      <c r="M43" s="158"/>
      <c r="N43" s="157"/>
      <c r="O43" s="157"/>
      <c r="P43" s="157"/>
      <c r="Q43" s="157"/>
      <c r="R43" s="158"/>
      <c r="S43" s="158"/>
      <c r="T43" s="158"/>
      <c r="U43" s="158"/>
      <c r="V43" s="158"/>
      <c r="W43" s="158"/>
      <c r="X43" s="15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 x14ac:dyDescent="0.2">
      <c r="A44" s="169">
        <v>8</v>
      </c>
      <c r="B44" s="170" t="s">
        <v>288</v>
      </c>
      <c r="C44" s="185" t="s">
        <v>289</v>
      </c>
      <c r="D44" s="171" t="s">
        <v>112</v>
      </c>
      <c r="E44" s="172">
        <v>296.5385</v>
      </c>
      <c r="F44" s="173"/>
      <c r="G44" s="174">
        <f>ROUND(E44*F44,2)</f>
        <v>0</v>
      </c>
      <c r="H44" s="173"/>
      <c r="I44" s="174">
        <f>ROUND(E44*H44,2)</f>
        <v>0</v>
      </c>
      <c r="J44" s="173"/>
      <c r="K44" s="174">
        <f>ROUND(E44*J44,2)</f>
        <v>0</v>
      </c>
      <c r="L44" s="174">
        <v>21</v>
      </c>
      <c r="M44" s="174">
        <f>G44*(1+L44/100)</f>
        <v>0</v>
      </c>
      <c r="N44" s="172">
        <v>0</v>
      </c>
      <c r="O44" s="172">
        <f>ROUND(E44*N44,2)</f>
        <v>0</v>
      </c>
      <c r="P44" s="172">
        <v>0</v>
      </c>
      <c r="Q44" s="172">
        <f>ROUND(E44*P44,2)</f>
        <v>0</v>
      </c>
      <c r="R44" s="174" t="s">
        <v>104</v>
      </c>
      <c r="S44" s="174" t="s">
        <v>259</v>
      </c>
      <c r="T44" s="158"/>
      <c r="U44" s="158"/>
      <c r="V44" s="158"/>
      <c r="W44" s="158"/>
      <c r="X44" s="15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ht="12.75" customHeight="1" outlineLevel="1" x14ac:dyDescent="0.2">
      <c r="A45" s="155"/>
      <c r="B45" s="156"/>
      <c r="C45" s="252" t="s">
        <v>290</v>
      </c>
      <c r="D45" s="253"/>
      <c r="E45" s="253"/>
      <c r="F45" s="253"/>
      <c r="G45" s="253"/>
      <c r="H45" s="158"/>
      <c r="I45" s="158"/>
      <c r="J45" s="158"/>
      <c r="K45" s="158"/>
      <c r="L45" s="158"/>
      <c r="M45" s="158"/>
      <c r="N45" s="157"/>
      <c r="O45" s="157"/>
      <c r="P45" s="157"/>
      <c r="Q45" s="157"/>
      <c r="R45" s="158"/>
      <c r="S45" s="158"/>
      <c r="T45" s="158"/>
      <c r="U45" s="158"/>
      <c r="V45" s="158"/>
      <c r="W45" s="158"/>
      <c r="X45" s="15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ht="12.75" customHeight="1" outlineLevel="1" x14ac:dyDescent="0.2">
      <c r="A46" s="155"/>
      <c r="B46" s="156"/>
      <c r="C46" s="186" t="s">
        <v>291</v>
      </c>
      <c r="D46" s="159"/>
      <c r="E46" s="160"/>
      <c r="F46" s="158"/>
      <c r="G46" s="158"/>
      <c r="H46" s="158"/>
      <c r="I46" s="158"/>
      <c r="J46" s="158"/>
      <c r="K46" s="158"/>
      <c r="L46" s="158"/>
      <c r="M46" s="158"/>
      <c r="N46" s="157"/>
      <c r="O46" s="157"/>
      <c r="P46" s="157"/>
      <c r="Q46" s="157"/>
      <c r="R46" s="158"/>
      <c r="S46" s="158"/>
      <c r="T46" s="158"/>
      <c r="U46" s="158"/>
      <c r="V46" s="158"/>
      <c r="W46" s="158"/>
      <c r="X46" s="15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ht="12.75" customHeight="1" outlineLevel="1" x14ac:dyDescent="0.2">
      <c r="A47" s="155"/>
      <c r="B47" s="156"/>
      <c r="C47" s="186" t="s">
        <v>292</v>
      </c>
      <c r="D47" s="159"/>
      <c r="E47" s="160"/>
      <c r="F47" s="158"/>
      <c r="G47" s="158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ht="12.75" customHeight="1" outlineLevel="1" x14ac:dyDescent="0.2">
      <c r="A48" s="155"/>
      <c r="B48" s="156"/>
      <c r="C48" s="186" t="s">
        <v>293</v>
      </c>
      <c r="D48" s="159"/>
      <c r="E48" s="160">
        <v>400.70350000000002</v>
      </c>
      <c r="F48" s="158"/>
      <c r="G48" s="158"/>
      <c r="H48" s="158"/>
      <c r="I48" s="158"/>
      <c r="J48" s="158"/>
      <c r="K48" s="158"/>
      <c r="L48" s="158"/>
      <c r="M48" s="158"/>
      <c r="N48" s="157"/>
      <c r="O48" s="157"/>
      <c r="P48" s="157"/>
      <c r="Q48" s="157"/>
      <c r="R48" s="158"/>
      <c r="S48" s="158"/>
      <c r="T48" s="158"/>
      <c r="U48" s="158"/>
      <c r="V48" s="158"/>
      <c r="W48" s="158"/>
      <c r="X48" s="15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ht="12.75" customHeight="1" outlineLevel="1" x14ac:dyDescent="0.2">
      <c r="A49" s="155"/>
      <c r="B49" s="156"/>
      <c r="C49" s="186" t="s">
        <v>294</v>
      </c>
      <c r="D49" s="159"/>
      <c r="E49" s="160">
        <v>-33.844999999999999</v>
      </c>
      <c r="F49" s="158"/>
      <c r="G49" s="158"/>
      <c r="H49" s="158"/>
      <c r="I49" s="158"/>
      <c r="J49" s="158"/>
      <c r="K49" s="158"/>
      <c r="L49" s="158"/>
      <c r="M49" s="158"/>
      <c r="N49" s="157"/>
      <c r="O49" s="157"/>
      <c r="P49" s="157"/>
      <c r="Q49" s="157"/>
      <c r="R49" s="158"/>
      <c r="S49" s="158"/>
      <c r="T49" s="158"/>
      <c r="U49" s="158"/>
      <c r="V49" s="158"/>
      <c r="W49" s="158"/>
      <c r="X49" s="15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ht="12.75" customHeight="1" outlineLevel="1" x14ac:dyDescent="0.2">
      <c r="A50" s="155"/>
      <c r="B50" s="156"/>
      <c r="C50" s="186" t="s">
        <v>295</v>
      </c>
      <c r="D50" s="159"/>
      <c r="E50" s="160">
        <v>-70.319999999999993</v>
      </c>
      <c r="F50" s="158"/>
      <c r="G50" s="158"/>
      <c r="H50" s="158"/>
      <c r="I50" s="158"/>
      <c r="J50" s="158"/>
      <c r="K50" s="158"/>
      <c r="L50" s="158"/>
      <c r="M50" s="158"/>
      <c r="N50" s="157"/>
      <c r="O50" s="157"/>
      <c r="P50" s="157"/>
      <c r="Q50" s="157"/>
      <c r="R50" s="158"/>
      <c r="S50" s="158"/>
      <c r="T50" s="158"/>
      <c r="U50" s="158"/>
      <c r="V50" s="158"/>
      <c r="W50" s="158"/>
      <c r="X50" s="15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">
      <c r="A51" s="169">
        <v>9</v>
      </c>
      <c r="B51" s="170" t="s">
        <v>129</v>
      </c>
      <c r="C51" s="185" t="s">
        <v>130</v>
      </c>
      <c r="D51" s="171" t="s">
        <v>110</v>
      </c>
      <c r="E51" s="172">
        <v>140.875</v>
      </c>
      <c r="F51" s="173"/>
      <c r="G51" s="174">
        <f>ROUND(E51*F51,2)</f>
        <v>0</v>
      </c>
      <c r="H51" s="173"/>
      <c r="I51" s="174">
        <f>ROUND(E51*H51,2)</f>
        <v>0</v>
      </c>
      <c r="J51" s="173"/>
      <c r="K51" s="174">
        <f>ROUND(E51*J51,2)</f>
        <v>0</v>
      </c>
      <c r="L51" s="174">
        <v>21</v>
      </c>
      <c r="M51" s="174">
        <f>G51*(1+L51/100)</f>
        <v>0</v>
      </c>
      <c r="N51" s="172">
        <v>0</v>
      </c>
      <c r="O51" s="172">
        <f>ROUND(E51*N51,2)</f>
        <v>0</v>
      </c>
      <c r="P51" s="172">
        <v>0</v>
      </c>
      <c r="Q51" s="172">
        <f>ROUND(E51*P51,2)</f>
        <v>0</v>
      </c>
      <c r="R51" s="174" t="s">
        <v>104</v>
      </c>
      <c r="S51" s="174" t="s">
        <v>259</v>
      </c>
      <c r="T51" s="158"/>
      <c r="U51" s="158"/>
      <c r="V51" s="158"/>
      <c r="W51" s="158"/>
      <c r="X51" s="15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55"/>
      <c r="B52" s="156"/>
      <c r="C52" s="252" t="s">
        <v>131</v>
      </c>
      <c r="D52" s="253"/>
      <c r="E52" s="253"/>
      <c r="F52" s="253"/>
      <c r="G52" s="253"/>
      <c r="H52" s="158"/>
      <c r="I52" s="158"/>
      <c r="J52" s="158"/>
      <c r="K52" s="158"/>
      <c r="L52" s="158"/>
      <c r="M52" s="158"/>
      <c r="N52" s="157"/>
      <c r="O52" s="157"/>
      <c r="P52" s="157"/>
      <c r="Q52" s="157"/>
      <c r="R52" s="158"/>
      <c r="S52" s="158"/>
      <c r="T52" s="158"/>
      <c r="U52" s="158"/>
      <c r="V52" s="158"/>
      <c r="W52" s="158"/>
      <c r="X52" s="15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55"/>
      <c r="B53" s="156"/>
      <c r="C53" s="186" t="s">
        <v>132</v>
      </c>
      <c r="D53" s="159"/>
      <c r="E53" s="160">
        <v>140.88</v>
      </c>
      <c r="F53" s="158"/>
      <c r="G53" s="158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ht="22.5" outlineLevel="1" x14ac:dyDescent="0.2">
      <c r="A54" s="169">
        <v>10</v>
      </c>
      <c r="B54" s="170" t="s">
        <v>133</v>
      </c>
      <c r="C54" s="185" t="s">
        <v>134</v>
      </c>
      <c r="D54" s="171" t="s">
        <v>110</v>
      </c>
      <c r="E54" s="172">
        <v>140.875</v>
      </c>
      <c r="F54" s="173"/>
      <c r="G54" s="174">
        <f>ROUND(E54*F54,2)</f>
        <v>0</v>
      </c>
      <c r="H54" s="173"/>
      <c r="I54" s="174">
        <f>ROUND(E54*H54,2)</f>
        <v>0</v>
      </c>
      <c r="J54" s="173"/>
      <c r="K54" s="174">
        <f>ROUND(E54*J54,2)</f>
        <v>0</v>
      </c>
      <c r="L54" s="174">
        <v>21</v>
      </c>
      <c r="M54" s="174">
        <f>G54*(1+L54/100)</f>
        <v>0</v>
      </c>
      <c r="N54" s="172">
        <v>0</v>
      </c>
      <c r="O54" s="172">
        <f>ROUND(E54*N54,2)</f>
        <v>0</v>
      </c>
      <c r="P54" s="172">
        <v>0</v>
      </c>
      <c r="Q54" s="172">
        <f>ROUND(E54*P54,2)</f>
        <v>0</v>
      </c>
      <c r="R54" s="174" t="s">
        <v>135</v>
      </c>
      <c r="S54" s="174" t="s">
        <v>259</v>
      </c>
      <c r="T54" s="158"/>
      <c r="U54" s="158"/>
      <c r="V54" s="158"/>
      <c r="W54" s="158"/>
      <c r="X54" s="15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55"/>
      <c r="B55" s="156"/>
      <c r="C55" s="252" t="s">
        <v>136</v>
      </c>
      <c r="D55" s="253"/>
      <c r="E55" s="253"/>
      <c r="F55" s="253"/>
      <c r="G55" s="253"/>
      <c r="H55" s="158"/>
      <c r="I55" s="158"/>
      <c r="J55" s="158"/>
      <c r="K55" s="158"/>
      <c r="L55" s="158"/>
      <c r="M55" s="158"/>
      <c r="N55" s="157"/>
      <c r="O55" s="157"/>
      <c r="P55" s="157"/>
      <c r="Q55" s="157"/>
      <c r="R55" s="158"/>
      <c r="S55" s="158"/>
      <c r="T55" s="158"/>
      <c r="U55" s="158"/>
      <c r="V55" s="158"/>
      <c r="W55" s="158"/>
      <c r="X55" s="15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1" x14ac:dyDescent="0.2">
      <c r="A56" s="155"/>
      <c r="B56" s="156"/>
      <c r="C56" s="186" t="s">
        <v>137</v>
      </c>
      <c r="D56" s="159"/>
      <c r="E56" s="160"/>
      <c r="F56" s="158"/>
      <c r="G56" s="158"/>
      <c r="H56" s="158"/>
      <c r="I56" s="158"/>
      <c r="J56" s="158"/>
      <c r="K56" s="158"/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 x14ac:dyDescent="0.2">
      <c r="A57" s="155"/>
      <c r="B57" s="156"/>
      <c r="C57" s="186" t="s">
        <v>138</v>
      </c>
      <c r="D57" s="159"/>
      <c r="E57" s="160">
        <v>33.75</v>
      </c>
      <c r="F57" s="158"/>
      <c r="G57" s="158"/>
      <c r="H57" s="158"/>
      <c r="I57" s="158"/>
      <c r="J57" s="158"/>
      <c r="K57" s="158"/>
      <c r="L57" s="158"/>
      <c r="M57" s="158"/>
      <c r="N57" s="157"/>
      <c r="O57" s="157"/>
      <c r="P57" s="157"/>
      <c r="Q57" s="157"/>
      <c r="R57" s="158"/>
      <c r="S57" s="158"/>
      <c r="T57" s="158"/>
      <c r="U57" s="158"/>
      <c r="V57" s="158"/>
      <c r="W57" s="158"/>
      <c r="X57" s="15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 x14ac:dyDescent="0.2">
      <c r="A58" s="155"/>
      <c r="B58" s="156"/>
      <c r="C58" s="186" t="s">
        <v>126</v>
      </c>
      <c r="D58" s="159"/>
      <c r="E58" s="160">
        <v>19.88</v>
      </c>
      <c r="F58" s="158"/>
      <c r="G58" s="158"/>
      <c r="H58" s="158"/>
      <c r="I58" s="158"/>
      <c r="J58" s="158"/>
      <c r="K58" s="158"/>
      <c r="L58" s="158"/>
      <c r="M58" s="158"/>
      <c r="N58" s="157"/>
      <c r="O58" s="157"/>
      <c r="P58" s="157"/>
      <c r="Q58" s="157"/>
      <c r="R58" s="158"/>
      <c r="S58" s="158"/>
      <c r="T58" s="158"/>
      <c r="U58" s="158"/>
      <c r="V58" s="158"/>
      <c r="W58" s="158"/>
      <c r="X58" s="15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 x14ac:dyDescent="0.2">
      <c r="A59" s="155"/>
      <c r="B59" s="156"/>
      <c r="C59" s="186" t="s">
        <v>127</v>
      </c>
      <c r="D59" s="159"/>
      <c r="E59" s="160">
        <v>70</v>
      </c>
      <c r="F59" s="158"/>
      <c r="G59" s="158"/>
      <c r="H59" s="158"/>
      <c r="I59" s="158"/>
      <c r="J59" s="158"/>
      <c r="K59" s="158"/>
      <c r="L59" s="158"/>
      <c r="M59" s="158"/>
      <c r="N59" s="157"/>
      <c r="O59" s="157"/>
      <c r="P59" s="157"/>
      <c r="Q59" s="157"/>
      <c r="R59" s="158"/>
      <c r="S59" s="158"/>
      <c r="T59" s="158"/>
      <c r="U59" s="158"/>
      <c r="V59" s="158"/>
      <c r="W59" s="158"/>
      <c r="X59" s="15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55"/>
      <c r="B60" s="156"/>
      <c r="C60" s="186" t="s">
        <v>128</v>
      </c>
      <c r="D60" s="159"/>
      <c r="E60" s="160">
        <v>17.25</v>
      </c>
      <c r="F60" s="158"/>
      <c r="G60" s="158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1" x14ac:dyDescent="0.2">
      <c r="A61" s="169">
        <v>11</v>
      </c>
      <c r="B61" s="170" t="s">
        <v>143</v>
      </c>
      <c r="C61" s="185" t="s">
        <v>144</v>
      </c>
      <c r="D61" s="171" t="s">
        <v>142</v>
      </c>
      <c r="E61" s="172">
        <v>28.397600000000001</v>
      </c>
      <c r="F61" s="173"/>
      <c r="G61" s="174">
        <f>ROUND(E61*F61,2)</f>
        <v>0</v>
      </c>
      <c r="H61" s="173"/>
      <c r="I61" s="174">
        <f>ROUND(E61*H61,2)</f>
        <v>0</v>
      </c>
      <c r="J61" s="173"/>
      <c r="K61" s="174">
        <f>ROUND(E61*J61,2)</f>
        <v>0</v>
      </c>
      <c r="L61" s="174">
        <v>21</v>
      </c>
      <c r="M61" s="174">
        <f>G61*(1+L61/100)</f>
        <v>0</v>
      </c>
      <c r="N61" s="172">
        <v>1</v>
      </c>
      <c r="O61" s="172">
        <f>ROUND(E61*N61,2)</f>
        <v>28.4</v>
      </c>
      <c r="P61" s="172">
        <v>0</v>
      </c>
      <c r="Q61" s="172">
        <f>ROUND(E61*P61,2)</f>
        <v>0</v>
      </c>
      <c r="R61" s="174" t="s">
        <v>139</v>
      </c>
      <c r="S61" s="174" t="s">
        <v>259</v>
      </c>
      <c r="T61" s="158"/>
      <c r="U61" s="158"/>
      <c r="V61" s="158"/>
      <c r="W61" s="158"/>
      <c r="X61" s="15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55"/>
      <c r="B62" s="156"/>
      <c r="C62" s="186" t="s">
        <v>296</v>
      </c>
      <c r="D62" s="159"/>
      <c r="E62" s="160">
        <v>2.2176</v>
      </c>
      <c r="F62" s="158"/>
      <c r="G62" s="158"/>
      <c r="H62" s="158"/>
      <c r="I62" s="158"/>
      <c r="J62" s="158"/>
      <c r="K62" s="158"/>
      <c r="L62" s="158"/>
      <c r="M62" s="158"/>
      <c r="N62" s="157"/>
      <c r="O62" s="157"/>
      <c r="P62" s="157"/>
      <c r="Q62" s="157"/>
      <c r="R62" s="158"/>
      <c r="S62" s="158"/>
      <c r="T62" s="158"/>
      <c r="U62" s="158"/>
      <c r="V62" s="158"/>
      <c r="W62" s="158"/>
      <c r="X62" s="158"/>
      <c r="Y62" s="148"/>
      <c r="Z62" s="148"/>
      <c r="AA62" s="148"/>
      <c r="AB62" s="148"/>
      <c r="AC62" s="148"/>
      <c r="AD62" s="148"/>
      <c r="AE62" s="148"/>
      <c r="AF62" s="148"/>
      <c r="AG62" s="148" t="s">
        <v>109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1" x14ac:dyDescent="0.2">
      <c r="A63" s="155"/>
      <c r="B63" s="156"/>
      <c r="C63" s="186" t="s">
        <v>297</v>
      </c>
      <c r="D63" s="159"/>
      <c r="E63" s="160">
        <v>26.18</v>
      </c>
      <c r="F63" s="158"/>
      <c r="G63" s="158"/>
      <c r="H63" s="158"/>
      <c r="I63" s="158"/>
      <c r="J63" s="158"/>
      <c r="K63" s="158"/>
      <c r="L63" s="158"/>
      <c r="M63" s="158"/>
      <c r="N63" s="157"/>
      <c r="O63" s="157"/>
      <c r="P63" s="157"/>
      <c r="Q63" s="157"/>
      <c r="R63" s="158"/>
      <c r="S63" s="158"/>
      <c r="T63" s="158"/>
      <c r="U63" s="158"/>
      <c r="V63" s="158"/>
      <c r="W63" s="158"/>
      <c r="X63" s="158"/>
      <c r="Y63" s="148"/>
      <c r="Z63" s="148"/>
      <c r="AA63" s="148"/>
      <c r="AB63" s="148"/>
      <c r="AC63" s="148"/>
      <c r="AD63" s="148"/>
      <c r="AE63" s="148"/>
      <c r="AF63" s="148"/>
      <c r="AG63" s="148" t="s">
        <v>109</v>
      </c>
      <c r="AH63" s="148">
        <v>0</v>
      </c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1" x14ac:dyDescent="0.2">
      <c r="A64" s="155"/>
      <c r="B64" s="156"/>
      <c r="C64" s="186" t="s">
        <v>298</v>
      </c>
      <c r="D64" s="159"/>
      <c r="E64" s="160"/>
      <c r="F64" s="158"/>
      <c r="G64" s="158"/>
      <c r="H64" s="158"/>
      <c r="I64" s="158"/>
      <c r="J64" s="158"/>
      <c r="K64" s="158"/>
      <c r="L64" s="158"/>
      <c r="M64" s="158"/>
      <c r="N64" s="157"/>
      <c r="O64" s="157"/>
      <c r="P64" s="157"/>
      <c r="Q64" s="157"/>
      <c r="R64" s="158"/>
      <c r="S64" s="158"/>
      <c r="T64" s="158"/>
      <c r="U64" s="158"/>
      <c r="V64" s="158"/>
      <c r="W64" s="158"/>
      <c r="X64" s="158"/>
      <c r="Y64" s="148"/>
      <c r="Z64" s="148"/>
      <c r="AA64" s="148"/>
      <c r="AB64" s="148"/>
      <c r="AC64" s="148"/>
      <c r="AD64" s="148"/>
      <c r="AE64" s="148"/>
      <c r="AF64" s="148"/>
      <c r="AG64" s="148" t="s">
        <v>109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69">
        <v>12</v>
      </c>
      <c r="B65" s="170" t="s">
        <v>145</v>
      </c>
      <c r="C65" s="185" t="s">
        <v>146</v>
      </c>
      <c r="D65" s="171" t="s">
        <v>142</v>
      </c>
      <c r="E65" s="172">
        <v>235.62</v>
      </c>
      <c r="F65" s="173"/>
      <c r="G65" s="174">
        <f>ROUND(E65*F65,2)</f>
        <v>0</v>
      </c>
      <c r="H65" s="173"/>
      <c r="I65" s="174">
        <f>ROUND(E65*H65,2)</f>
        <v>0</v>
      </c>
      <c r="J65" s="173"/>
      <c r="K65" s="174">
        <f>ROUND(E65*J65,2)</f>
        <v>0</v>
      </c>
      <c r="L65" s="174">
        <v>21</v>
      </c>
      <c r="M65" s="174">
        <f>G65*(1+L65/100)</f>
        <v>0</v>
      </c>
      <c r="N65" s="172">
        <v>1</v>
      </c>
      <c r="O65" s="172">
        <f>ROUND(E65*N65,2)</f>
        <v>235.62</v>
      </c>
      <c r="P65" s="172">
        <v>0</v>
      </c>
      <c r="Q65" s="172">
        <f>ROUND(E65*P65,2)</f>
        <v>0</v>
      </c>
      <c r="R65" s="174" t="s">
        <v>139</v>
      </c>
      <c r="S65" s="174" t="s">
        <v>259</v>
      </c>
      <c r="T65" s="175" t="s">
        <v>105</v>
      </c>
      <c r="U65" s="158">
        <v>0</v>
      </c>
      <c r="V65" s="158" t="e">
        <f>ROUND(#REF!*U65,2)</f>
        <v>#REF!</v>
      </c>
      <c r="W65" s="158"/>
      <c r="X65" s="158" t="s">
        <v>140</v>
      </c>
      <c r="Y65" s="148"/>
      <c r="Z65" s="148"/>
      <c r="AA65" s="148"/>
      <c r="AB65" s="148"/>
      <c r="AC65" s="148"/>
      <c r="AD65" s="148"/>
      <c r="AE65" s="148"/>
      <c r="AF65" s="148"/>
      <c r="AG65" s="148" t="s">
        <v>141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ht="12.75" customHeight="1" outlineLevel="1" x14ac:dyDescent="0.2">
      <c r="A66" s="155"/>
      <c r="B66" s="156"/>
      <c r="C66" s="186" t="s">
        <v>299</v>
      </c>
      <c r="D66" s="159"/>
      <c r="E66" s="160">
        <v>235.62</v>
      </c>
      <c r="F66" s="158"/>
      <c r="G66" s="158"/>
      <c r="H66" s="158"/>
      <c r="I66" s="158"/>
      <c r="J66" s="158"/>
      <c r="K66" s="158"/>
      <c r="L66" s="158"/>
      <c r="M66" s="158"/>
      <c r="N66" s="157"/>
      <c r="O66" s="157"/>
      <c r="P66" s="157"/>
      <c r="Q66" s="157"/>
      <c r="R66" s="158"/>
      <c r="S66" s="158"/>
      <c r="T66" s="158"/>
      <c r="U66" s="158"/>
      <c r="V66" s="158"/>
      <c r="W66" s="158"/>
      <c r="X66" s="158"/>
      <c r="Y66" s="148"/>
      <c r="Z66" s="148"/>
      <c r="AA66" s="148"/>
      <c r="AB66" s="148"/>
      <c r="AC66" s="148"/>
      <c r="AD66" s="148"/>
      <c r="AE66" s="148"/>
      <c r="AF66" s="148"/>
      <c r="AG66" s="148" t="s">
        <v>109</v>
      </c>
      <c r="AH66" s="148">
        <v>0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1" x14ac:dyDescent="0.2">
      <c r="A67" s="155"/>
      <c r="B67" s="156"/>
      <c r="C67" s="186" t="s">
        <v>298</v>
      </c>
      <c r="D67" s="159"/>
      <c r="E67" s="160"/>
      <c r="F67" s="158"/>
      <c r="G67" s="158"/>
      <c r="H67" s="158"/>
      <c r="I67" s="158"/>
      <c r="J67" s="158"/>
      <c r="K67" s="158"/>
      <c r="L67" s="158"/>
      <c r="M67" s="158"/>
      <c r="N67" s="157"/>
      <c r="O67" s="157"/>
      <c r="P67" s="157"/>
      <c r="Q67" s="157"/>
      <c r="R67" s="158"/>
      <c r="S67" s="158"/>
      <c r="T67" s="175" t="s">
        <v>105</v>
      </c>
      <c r="U67" s="158">
        <v>0</v>
      </c>
      <c r="V67" s="158" t="e">
        <f>ROUND(#REF!*U67,2)</f>
        <v>#REF!</v>
      </c>
      <c r="W67" s="158"/>
      <c r="X67" s="158" t="s">
        <v>140</v>
      </c>
      <c r="Y67" s="148"/>
      <c r="Z67" s="148"/>
      <c r="AA67" s="148"/>
      <c r="AB67" s="148"/>
      <c r="AC67" s="148"/>
      <c r="AD67" s="148"/>
      <c r="AE67" s="148"/>
      <c r="AF67" s="148"/>
      <c r="AG67" s="148" t="s">
        <v>141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 x14ac:dyDescent="0.2">
      <c r="A68" s="162" t="s">
        <v>102</v>
      </c>
      <c r="B68" s="163" t="s">
        <v>64</v>
      </c>
      <c r="C68" s="184" t="s">
        <v>65</v>
      </c>
      <c r="D68" s="164"/>
      <c r="E68" s="165"/>
      <c r="F68" s="166"/>
      <c r="G68" s="166">
        <f>SUM(G69,G72,G75,G78,G81,G85,G88,G92,G98)</f>
        <v>0</v>
      </c>
      <c r="H68" s="166"/>
      <c r="I68" s="166">
        <f>SUM(I69:I87)</f>
        <v>0</v>
      </c>
      <c r="J68" s="166"/>
      <c r="K68" s="166">
        <f>SUM(K69:K87)</f>
        <v>0</v>
      </c>
      <c r="L68" s="166"/>
      <c r="M68" s="166">
        <f>SUM(M69:M87)</f>
        <v>0</v>
      </c>
      <c r="N68" s="165"/>
      <c r="O68" s="165">
        <f>SUM(O69:O87)</f>
        <v>40.019999999999996</v>
      </c>
      <c r="P68" s="165"/>
      <c r="Q68" s="165">
        <f>SUM(Q69:Q87)</f>
        <v>0</v>
      </c>
      <c r="R68" s="166"/>
      <c r="S68" s="166"/>
      <c r="T68" s="158"/>
      <c r="U68" s="158"/>
      <c r="V68" s="158"/>
      <c r="W68" s="158"/>
      <c r="X68" s="158"/>
      <c r="Y68" s="148"/>
      <c r="Z68" s="148"/>
      <c r="AA68" s="148"/>
      <c r="AB68" s="148"/>
      <c r="AC68" s="148"/>
      <c r="AD68" s="148"/>
      <c r="AE68" s="148"/>
      <c r="AF68" s="148"/>
      <c r="AG68" s="148" t="s">
        <v>109</v>
      </c>
      <c r="AH68" s="148">
        <v>0</v>
      </c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262">
        <v>13</v>
      </c>
      <c r="B69" s="263" t="s">
        <v>149</v>
      </c>
      <c r="C69" s="264" t="s">
        <v>150</v>
      </c>
      <c r="D69" s="265" t="s">
        <v>110</v>
      </c>
      <c r="E69" s="266">
        <v>30.2</v>
      </c>
      <c r="F69" s="267"/>
      <c r="G69" s="268">
        <f>ROUND(E69*F69,2)</f>
        <v>0</v>
      </c>
      <c r="H69" s="267"/>
      <c r="I69" s="268">
        <f>ROUND(E69*H69,2)</f>
        <v>0</v>
      </c>
      <c r="J69" s="267"/>
      <c r="K69" s="268">
        <f>ROUND(E69*J69,2)</f>
        <v>0</v>
      </c>
      <c r="L69" s="268">
        <v>21</v>
      </c>
      <c r="M69" s="268">
        <f>G69*(1+L69/100)</f>
        <v>0</v>
      </c>
      <c r="N69" s="266">
        <v>3.6400000000000002E-2</v>
      </c>
      <c r="O69" s="266">
        <f>ROUND(E69*N69,2)</f>
        <v>1.1000000000000001</v>
      </c>
      <c r="P69" s="266">
        <v>0</v>
      </c>
      <c r="Q69" s="266">
        <f>ROUND(E69*P69,2)</f>
        <v>0</v>
      </c>
      <c r="R69" s="268" t="s">
        <v>147</v>
      </c>
      <c r="S69" s="268" t="s">
        <v>259</v>
      </c>
      <c r="T69" s="175" t="s">
        <v>105</v>
      </c>
      <c r="U69" s="158">
        <v>0.53</v>
      </c>
      <c r="V69" s="158">
        <f>ROUND(E73*U69,2)</f>
        <v>0</v>
      </c>
      <c r="W69" s="158"/>
      <c r="X69" s="158" t="s">
        <v>106</v>
      </c>
      <c r="Y69" s="148"/>
      <c r="Z69" s="148"/>
      <c r="AA69" s="148"/>
      <c r="AB69" s="148"/>
      <c r="AC69" s="148"/>
      <c r="AD69" s="148"/>
      <c r="AE69" s="148"/>
      <c r="AF69" s="148"/>
      <c r="AG69" s="148" t="s">
        <v>151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ht="22.5" customHeight="1" outlineLevel="1" x14ac:dyDescent="0.2">
      <c r="A70" s="269"/>
      <c r="B70" s="270"/>
      <c r="C70" s="271" t="s">
        <v>152</v>
      </c>
      <c r="D70" s="272"/>
      <c r="E70" s="272"/>
      <c r="F70" s="272"/>
      <c r="G70" s="272"/>
      <c r="H70" s="273"/>
      <c r="I70" s="273"/>
      <c r="J70" s="273"/>
      <c r="K70" s="273"/>
      <c r="L70" s="273"/>
      <c r="M70" s="273"/>
      <c r="N70" s="274"/>
      <c r="O70" s="274"/>
      <c r="P70" s="274"/>
      <c r="Q70" s="274"/>
      <c r="R70" s="273"/>
      <c r="S70" s="273"/>
      <c r="T70" s="158"/>
      <c r="U70" s="158"/>
      <c r="V70" s="158"/>
      <c r="W70" s="158"/>
      <c r="X70" s="158"/>
      <c r="Y70" s="148"/>
      <c r="Z70" s="148"/>
      <c r="AA70" s="148"/>
      <c r="AB70" s="148"/>
      <c r="AC70" s="148"/>
      <c r="AD70" s="148"/>
      <c r="AE70" s="148"/>
      <c r="AF70" s="148"/>
      <c r="AG70" s="148" t="s">
        <v>108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76" t="str">
        <f>C74</f>
        <v>viz.bednění: : 30,2</v>
      </c>
      <c r="BB70" s="148"/>
      <c r="BC70" s="148"/>
      <c r="BD70" s="148"/>
      <c r="BE70" s="148"/>
      <c r="BF70" s="148"/>
      <c r="BG70" s="148"/>
      <c r="BH70" s="148"/>
    </row>
    <row r="71" spans="1:60" ht="22.5" customHeight="1" outlineLevel="1" x14ac:dyDescent="0.2">
      <c r="A71" s="269"/>
      <c r="B71" s="270"/>
      <c r="C71" s="275" t="s">
        <v>153</v>
      </c>
      <c r="D71" s="276"/>
      <c r="E71" s="277">
        <v>30.2</v>
      </c>
      <c r="F71" s="273"/>
      <c r="G71" s="273"/>
      <c r="H71" s="273"/>
      <c r="I71" s="273"/>
      <c r="J71" s="273"/>
      <c r="K71" s="273"/>
      <c r="L71" s="273"/>
      <c r="M71" s="273"/>
      <c r="N71" s="274"/>
      <c r="O71" s="274"/>
      <c r="P71" s="274"/>
      <c r="Q71" s="274"/>
      <c r="R71" s="273"/>
      <c r="S71" s="273"/>
      <c r="T71" s="158"/>
      <c r="U71" s="158"/>
      <c r="V71" s="158"/>
      <c r="W71" s="158"/>
      <c r="X71" s="15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76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262">
        <v>14</v>
      </c>
      <c r="B72" s="263" t="s">
        <v>154</v>
      </c>
      <c r="C72" s="264" t="s">
        <v>155</v>
      </c>
      <c r="D72" s="265" t="s">
        <v>110</v>
      </c>
      <c r="E72" s="266">
        <v>30.2</v>
      </c>
      <c r="F72" s="267"/>
      <c r="G72" s="268">
        <f>ROUND(E72*F72,2)</f>
        <v>0</v>
      </c>
      <c r="H72" s="267"/>
      <c r="I72" s="268">
        <f>ROUND(E72*H72,2)</f>
        <v>0</v>
      </c>
      <c r="J72" s="267"/>
      <c r="K72" s="268">
        <f>ROUND(E72*J72,2)</f>
        <v>0</v>
      </c>
      <c r="L72" s="268">
        <v>21</v>
      </c>
      <c r="M72" s="268">
        <f>G72*(1+L72/100)</f>
        <v>0</v>
      </c>
      <c r="N72" s="266">
        <v>0</v>
      </c>
      <c r="O72" s="266">
        <f>ROUND(E72*N72,2)</f>
        <v>0</v>
      </c>
      <c r="P72" s="266">
        <v>0</v>
      </c>
      <c r="Q72" s="266">
        <f>ROUND(E72*P72,2)</f>
        <v>0</v>
      </c>
      <c r="R72" s="268" t="s">
        <v>147</v>
      </c>
      <c r="S72" s="268" t="s">
        <v>259</v>
      </c>
      <c r="T72" s="158"/>
      <c r="U72" s="158"/>
      <c r="V72" s="158"/>
      <c r="W72" s="158"/>
      <c r="X72" s="158"/>
      <c r="Y72" s="148"/>
      <c r="Z72" s="148"/>
      <c r="AA72" s="148"/>
      <c r="AB72" s="148"/>
      <c r="AC72" s="148"/>
      <c r="AD72" s="148"/>
      <c r="AE72" s="148"/>
      <c r="AF72" s="148"/>
      <c r="AG72" s="148" t="s">
        <v>109</v>
      </c>
      <c r="AH72" s="148">
        <v>0</v>
      </c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1" x14ac:dyDescent="0.2">
      <c r="A73" s="269"/>
      <c r="B73" s="270"/>
      <c r="C73" s="271" t="s">
        <v>152</v>
      </c>
      <c r="D73" s="272"/>
      <c r="E73" s="272"/>
      <c r="F73" s="272"/>
      <c r="G73" s="272"/>
      <c r="H73" s="273"/>
      <c r="I73" s="273"/>
      <c r="J73" s="273"/>
      <c r="K73" s="273"/>
      <c r="L73" s="273"/>
      <c r="M73" s="273"/>
      <c r="N73" s="274"/>
      <c r="O73" s="274"/>
      <c r="P73" s="274"/>
      <c r="Q73" s="274"/>
      <c r="R73" s="273"/>
      <c r="S73" s="273"/>
      <c r="T73" s="175" t="s">
        <v>105</v>
      </c>
      <c r="U73" s="158">
        <v>0.32</v>
      </c>
      <c r="V73" s="158">
        <f>ROUND(E76*U73,2)</f>
        <v>0</v>
      </c>
      <c r="W73" s="158"/>
      <c r="X73" s="158" t="s">
        <v>106</v>
      </c>
      <c r="Y73" s="148"/>
      <c r="Z73" s="148"/>
      <c r="AA73" s="148"/>
      <c r="AB73" s="148"/>
      <c r="AC73" s="148"/>
      <c r="AD73" s="148"/>
      <c r="AE73" s="148"/>
      <c r="AF73" s="148"/>
      <c r="AG73" s="148" t="s">
        <v>151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ht="22.5" customHeight="1" outlineLevel="1" x14ac:dyDescent="0.2">
      <c r="A74" s="269"/>
      <c r="B74" s="270"/>
      <c r="C74" s="275" t="s">
        <v>156</v>
      </c>
      <c r="D74" s="276"/>
      <c r="E74" s="277">
        <v>30.2</v>
      </c>
      <c r="F74" s="273"/>
      <c r="G74" s="273"/>
      <c r="H74" s="273"/>
      <c r="I74" s="273"/>
      <c r="J74" s="273"/>
      <c r="K74" s="273"/>
      <c r="L74" s="273"/>
      <c r="M74" s="273"/>
      <c r="N74" s="274"/>
      <c r="O74" s="274"/>
      <c r="P74" s="274"/>
      <c r="Q74" s="274"/>
      <c r="R74" s="273"/>
      <c r="S74" s="273"/>
      <c r="T74" s="158"/>
      <c r="U74" s="158"/>
      <c r="V74" s="158"/>
      <c r="W74" s="158"/>
      <c r="X74" s="158"/>
      <c r="Y74" s="148"/>
      <c r="Z74" s="148"/>
      <c r="AA74" s="148"/>
      <c r="AB74" s="148"/>
      <c r="AC74" s="148"/>
      <c r="AD74" s="148"/>
      <c r="AE74" s="148"/>
      <c r="AF74" s="148"/>
      <c r="AG74" s="148" t="s">
        <v>108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76" t="str">
        <f>C77</f>
        <v>opěrná zídka ze ztraceného bednění: : (16,6+13,6)*0,5</v>
      </c>
      <c r="BB74" s="148"/>
      <c r="BC74" s="148"/>
      <c r="BD74" s="148"/>
      <c r="BE74" s="148"/>
      <c r="BF74" s="148"/>
      <c r="BG74" s="148"/>
      <c r="BH74" s="148"/>
    </row>
    <row r="75" spans="1:60" ht="22.5" outlineLevel="1" x14ac:dyDescent="0.2">
      <c r="A75" s="262">
        <v>15</v>
      </c>
      <c r="B75" s="263" t="s">
        <v>158</v>
      </c>
      <c r="C75" s="264" t="s">
        <v>314</v>
      </c>
      <c r="D75" s="265" t="s">
        <v>110</v>
      </c>
      <c r="E75" s="266">
        <v>15.1</v>
      </c>
      <c r="F75" s="267"/>
      <c r="G75" s="268">
        <f>ROUND(E75*F75,2)</f>
        <v>0</v>
      </c>
      <c r="H75" s="267"/>
      <c r="I75" s="268">
        <f>ROUND(E75*H75,2)</f>
        <v>0</v>
      </c>
      <c r="J75" s="267"/>
      <c r="K75" s="268">
        <f>ROUND(E75*J75,2)</f>
        <v>0</v>
      </c>
      <c r="L75" s="268">
        <v>21</v>
      </c>
      <c r="M75" s="268">
        <f>G75*(1+L75/100)</f>
        <v>0</v>
      </c>
      <c r="N75" s="266">
        <v>0.52</v>
      </c>
      <c r="O75" s="266">
        <f>ROUND(E75*N75,2)</f>
        <v>7.85</v>
      </c>
      <c r="P75" s="266">
        <v>0</v>
      </c>
      <c r="Q75" s="266">
        <f>ROUND(E75*P75,2)</f>
        <v>0</v>
      </c>
      <c r="R75" s="268" t="s">
        <v>147</v>
      </c>
      <c r="S75" s="268" t="s">
        <v>259</v>
      </c>
      <c r="T75" s="158"/>
      <c r="U75" s="158"/>
      <c r="V75" s="158"/>
      <c r="W75" s="158"/>
      <c r="X75" s="158"/>
      <c r="Y75" s="148"/>
      <c r="Z75" s="148"/>
      <c r="AA75" s="148"/>
      <c r="AB75" s="148"/>
      <c r="AC75" s="148"/>
      <c r="AD75" s="148"/>
      <c r="AE75" s="148"/>
      <c r="AF75" s="148"/>
      <c r="AG75" s="148" t="s">
        <v>109</v>
      </c>
      <c r="AH75" s="148">
        <v>0</v>
      </c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1" x14ac:dyDescent="0.2">
      <c r="A76" s="269"/>
      <c r="B76" s="270"/>
      <c r="C76" s="271" t="s">
        <v>159</v>
      </c>
      <c r="D76" s="272"/>
      <c r="E76" s="272"/>
      <c r="F76" s="272"/>
      <c r="G76" s="272"/>
      <c r="H76" s="273"/>
      <c r="I76" s="273"/>
      <c r="J76" s="273"/>
      <c r="K76" s="273"/>
      <c r="L76" s="273"/>
      <c r="M76" s="273"/>
      <c r="N76" s="274"/>
      <c r="O76" s="274"/>
      <c r="P76" s="274"/>
      <c r="Q76" s="274"/>
      <c r="R76" s="273"/>
      <c r="S76" s="273"/>
      <c r="T76" s="175" t="s">
        <v>105</v>
      </c>
      <c r="U76" s="158">
        <v>15.231</v>
      </c>
      <c r="V76" s="158">
        <f>ROUND(E79*U76,2)</f>
        <v>0</v>
      </c>
      <c r="W76" s="158"/>
      <c r="X76" s="158" t="s">
        <v>106</v>
      </c>
      <c r="Y76" s="148"/>
      <c r="Z76" s="148"/>
      <c r="AA76" s="148"/>
      <c r="AB76" s="148"/>
      <c r="AC76" s="148"/>
      <c r="AD76" s="148"/>
      <c r="AE76" s="148"/>
      <c r="AF76" s="148"/>
      <c r="AG76" s="148" t="s">
        <v>107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ht="12.75" customHeight="1" outlineLevel="1" x14ac:dyDescent="0.2">
      <c r="A77" s="269"/>
      <c r="B77" s="270"/>
      <c r="C77" s="275" t="s">
        <v>160</v>
      </c>
      <c r="D77" s="276"/>
      <c r="E77" s="277">
        <v>15.1</v>
      </c>
      <c r="F77" s="273"/>
      <c r="G77" s="273"/>
      <c r="H77" s="273"/>
      <c r="I77" s="273"/>
      <c r="J77" s="273"/>
      <c r="K77" s="273"/>
      <c r="L77" s="273"/>
      <c r="M77" s="273"/>
      <c r="N77" s="274"/>
      <c r="O77" s="274"/>
      <c r="P77" s="274"/>
      <c r="Q77" s="274"/>
      <c r="R77" s="273"/>
      <c r="S77" s="273"/>
      <c r="T77" s="158"/>
      <c r="U77" s="158"/>
      <c r="V77" s="158"/>
      <c r="W77" s="158"/>
      <c r="X77" s="158"/>
      <c r="Y77" s="148"/>
      <c r="Z77" s="148"/>
      <c r="AA77" s="148"/>
      <c r="AB77" s="148"/>
      <c r="AC77" s="148"/>
      <c r="AD77" s="148"/>
      <c r="AE77" s="148"/>
      <c r="AF77" s="148"/>
      <c r="AG77" s="148" t="s">
        <v>108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ht="22.5" outlineLevel="1" x14ac:dyDescent="0.2">
      <c r="A78" s="262">
        <v>16</v>
      </c>
      <c r="B78" s="263" t="s">
        <v>161</v>
      </c>
      <c r="C78" s="264" t="s">
        <v>302</v>
      </c>
      <c r="D78" s="265" t="s">
        <v>112</v>
      </c>
      <c r="E78" s="266">
        <v>1.5</v>
      </c>
      <c r="F78" s="267"/>
      <c r="G78" s="268">
        <f>ROUND(E78*F78,2)</f>
        <v>0</v>
      </c>
      <c r="H78" s="267"/>
      <c r="I78" s="268">
        <f>ROUND(E78*H78,2)</f>
        <v>0</v>
      </c>
      <c r="J78" s="267"/>
      <c r="K78" s="268">
        <f>ROUND(E78*J78,2)</f>
        <v>0</v>
      </c>
      <c r="L78" s="268">
        <v>21</v>
      </c>
      <c r="M78" s="268">
        <f>G78*(1+L78/100)</f>
        <v>0</v>
      </c>
      <c r="N78" s="266">
        <v>2.5249999999999999</v>
      </c>
      <c r="O78" s="266">
        <f>ROUND(E78*N78,2)</f>
        <v>3.79</v>
      </c>
      <c r="P78" s="266">
        <v>0</v>
      </c>
      <c r="Q78" s="266">
        <f>ROUND(E78*P78,2)</f>
        <v>0</v>
      </c>
      <c r="R78" s="268" t="s">
        <v>147</v>
      </c>
      <c r="S78" s="268" t="s">
        <v>259</v>
      </c>
      <c r="T78" s="158"/>
      <c r="U78" s="158"/>
      <c r="V78" s="158"/>
      <c r="W78" s="158"/>
      <c r="X78" s="158"/>
      <c r="Y78" s="148"/>
      <c r="Z78" s="148"/>
      <c r="AA78" s="148"/>
      <c r="AB78" s="148"/>
      <c r="AC78" s="148"/>
      <c r="AD78" s="148"/>
      <c r="AE78" s="148"/>
      <c r="AF78" s="148"/>
      <c r="AG78" s="148" t="s">
        <v>109</v>
      </c>
      <c r="AH78" s="148">
        <v>0</v>
      </c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">
      <c r="A79" s="269"/>
      <c r="B79" s="270"/>
      <c r="C79" s="271" t="s">
        <v>148</v>
      </c>
      <c r="D79" s="272"/>
      <c r="E79" s="272"/>
      <c r="F79" s="272"/>
      <c r="G79" s="272"/>
      <c r="H79" s="273"/>
      <c r="I79" s="273"/>
      <c r="J79" s="273"/>
      <c r="K79" s="273"/>
      <c r="L79" s="273"/>
      <c r="M79" s="273"/>
      <c r="N79" s="274"/>
      <c r="O79" s="274"/>
      <c r="P79" s="274"/>
      <c r="Q79" s="274"/>
      <c r="R79" s="273"/>
      <c r="S79" s="273"/>
      <c r="T79" s="175" t="s">
        <v>105</v>
      </c>
      <c r="U79" s="158">
        <v>0.9</v>
      </c>
      <c r="V79" s="158">
        <f>ROUND(E85*U79,2)</f>
        <v>38.880000000000003</v>
      </c>
      <c r="W79" s="158"/>
      <c r="X79" s="158" t="s">
        <v>106</v>
      </c>
      <c r="Y79" s="148"/>
      <c r="Z79" s="148"/>
      <c r="AA79" s="148"/>
      <c r="AB79" s="148"/>
      <c r="AC79" s="148"/>
      <c r="AD79" s="148"/>
      <c r="AE79" s="148"/>
      <c r="AF79" s="148"/>
      <c r="AG79" s="148" t="s">
        <v>107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1" x14ac:dyDescent="0.2">
      <c r="A80" s="269"/>
      <c r="B80" s="270"/>
      <c r="C80" s="275" t="s">
        <v>162</v>
      </c>
      <c r="D80" s="276"/>
      <c r="E80" s="277">
        <v>1.5</v>
      </c>
      <c r="F80" s="273"/>
      <c r="G80" s="273"/>
      <c r="H80" s="273"/>
      <c r="I80" s="273"/>
      <c r="J80" s="273"/>
      <c r="K80" s="273"/>
      <c r="L80" s="273"/>
      <c r="M80" s="273"/>
      <c r="N80" s="274"/>
      <c r="O80" s="274"/>
      <c r="P80" s="274"/>
      <c r="Q80" s="274"/>
      <c r="R80" s="273"/>
      <c r="S80" s="273"/>
      <c r="T80" s="158"/>
      <c r="U80" s="158"/>
      <c r="V80" s="158"/>
      <c r="W80" s="158"/>
      <c r="X80" s="15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33.75" outlineLevel="1" x14ac:dyDescent="0.2">
      <c r="A81" s="262">
        <v>17</v>
      </c>
      <c r="B81" s="263" t="s">
        <v>163</v>
      </c>
      <c r="C81" s="264" t="s">
        <v>315</v>
      </c>
      <c r="D81" s="265" t="s">
        <v>112</v>
      </c>
      <c r="E81" s="266">
        <v>10.8</v>
      </c>
      <c r="F81" s="267"/>
      <c r="G81" s="268">
        <f>ROUND(E81*F81,2)</f>
        <v>0</v>
      </c>
      <c r="H81" s="267"/>
      <c r="I81" s="268">
        <f>ROUND(E81*H81,2)</f>
        <v>0</v>
      </c>
      <c r="J81" s="267"/>
      <c r="K81" s="268">
        <f>ROUND(E81*J81,2)</f>
        <v>0</v>
      </c>
      <c r="L81" s="268">
        <v>21</v>
      </c>
      <c r="M81" s="268">
        <f>G81*(1+L81/100)</f>
        <v>0</v>
      </c>
      <c r="N81" s="266">
        <v>2.5249999999999999</v>
      </c>
      <c r="O81" s="266">
        <f>ROUND(E81*N81,2)</f>
        <v>27.27</v>
      </c>
      <c r="P81" s="266">
        <v>0</v>
      </c>
      <c r="Q81" s="266">
        <f>ROUND(E81*P81,2)</f>
        <v>0</v>
      </c>
      <c r="R81" s="268" t="s">
        <v>147</v>
      </c>
      <c r="S81" s="268" t="s">
        <v>259</v>
      </c>
      <c r="T81" s="158"/>
      <c r="U81" s="158"/>
      <c r="V81" s="158"/>
      <c r="W81" s="158"/>
      <c r="X81" s="15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1" x14ac:dyDescent="0.2">
      <c r="A82" s="269"/>
      <c r="B82" s="270"/>
      <c r="C82" s="271" t="s">
        <v>148</v>
      </c>
      <c r="D82" s="272"/>
      <c r="E82" s="272"/>
      <c r="F82" s="272"/>
      <c r="G82" s="272"/>
      <c r="H82" s="273"/>
      <c r="I82" s="273"/>
      <c r="J82" s="273"/>
      <c r="K82" s="273"/>
      <c r="L82" s="273"/>
      <c r="M82" s="273"/>
      <c r="N82" s="274"/>
      <c r="O82" s="274"/>
      <c r="P82" s="274"/>
      <c r="Q82" s="274"/>
      <c r="R82" s="273"/>
      <c r="S82" s="273"/>
      <c r="T82" s="158"/>
      <c r="U82" s="158"/>
      <c r="V82" s="158"/>
      <c r="W82" s="158"/>
      <c r="X82" s="15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1" x14ac:dyDescent="0.2">
      <c r="A83" s="269"/>
      <c r="B83" s="270"/>
      <c r="C83" s="275" t="s">
        <v>164</v>
      </c>
      <c r="D83" s="276"/>
      <c r="E83" s="277">
        <v>8.64</v>
      </c>
      <c r="F83" s="273"/>
      <c r="G83" s="273"/>
      <c r="H83" s="273"/>
      <c r="I83" s="273"/>
      <c r="J83" s="273"/>
      <c r="K83" s="273"/>
      <c r="L83" s="273"/>
      <c r="M83" s="273"/>
      <c r="N83" s="274"/>
      <c r="O83" s="274"/>
      <c r="P83" s="274"/>
      <c r="Q83" s="274"/>
      <c r="R83" s="273"/>
      <c r="S83" s="273"/>
      <c r="T83" s="158"/>
      <c r="U83" s="158"/>
      <c r="V83" s="158"/>
      <c r="W83" s="158"/>
      <c r="X83" s="15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269"/>
      <c r="B84" s="270"/>
      <c r="C84" s="275" t="s">
        <v>165</v>
      </c>
      <c r="D84" s="276"/>
      <c r="E84" s="277">
        <v>2.16</v>
      </c>
      <c r="F84" s="273"/>
      <c r="G84" s="273"/>
      <c r="H84" s="273"/>
      <c r="I84" s="273"/>
      <c r="J84" s="273"/>
      <c r="K84" s="273"/>
      <c r="L84" s="273"/>
      <c r="M84" s="273"/>
      <c r="N84" s="274"/>
      <c r="O84" s="274"/>
      <c r="P84" s="274"/>
      <c r="Q84" s="274"/>
      <c r="R84" s="273"/>
      <c r="S84" s="273"/>
      <c r="T84" s="158"/>
      <c r="U84" s="158"/>
      <c r="V84" s="158"/>
      <c r="W84" s="158"/>
      <c r="X84" s="158"/>
      <c r="Y84" s="148"/>
      <c r="Z84" s="148"/>
      <c r="AA84" s="148"/>
      <c r="AB84" s="148"/>
      <c r="AC84" s="148"/>
      <c r="AD84" s="148"/>
      <c r="AE84" s="148"/>
      <c r="AF84" s="148"/>
      <c r="AG84" s="148" t="s">
        <v>108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1" x14ac:dyDescent="0.2">
      <c r="A85" s="262">
        <v>18</v>
      </c>
      <c r="B85" s="263" t="s">
        <v>316</v>
      </c>
      <c r="C85" s="264" t="s">
        <v>317</v>
      </c>
      <c r="D85" s="265" t="s">
        <v>110</v>
      </c>
      <c r="E85" s="266">
        <v>43.2</v>
      </c>
      <c r="F85" s="267"/>
      <c r="G85" s="268">
        <f>ROUND(E85*F85,2)</f>
        <v>0</v>
      </c>
      <c r="H85" s="267"/>
      <c r="I85" s="268">
        <f>ROUND(E85*H85,2)</f>
        <v>0</v>
      </c>
      <c r="J85" s="267"/>
      <c r="K85" s="268">
        <f>ROUND(E85*J85,2)</f>
        <v>0</v>
      </c>
      <c r="L85" s="268">
        <v>21</v>
      </c>
      <c r="M85" s="268">
        <f>G85*(1+L85/100)</f>
        <v>0</v>
      </c>
      <c r="N85" s="266">
        <v>2.0000000000000001E-4</v>
      </c>
      <c r="O85" s="266">
        <f>ROUND(E85*N85,2)</f>
        <v>0.01</v>
      </c>
      <c r="P85" s="266">
        <v>0</v>
      </c>
      <c r="Q85" s="266">
        <f>ROUND(E85*P85,2)</f>
        <v>0</v>
      </c>
      <c r="R85" s="268" t="s">
        <v>318</v>
      </c>
      <c r="S85" s="268" t="s">
        <v>259</v>
      </c>
      <c r="T85" s="175" t="s">
        <v>105</v>
      </c>
      <c r="U85" s="158">
        <v>0.48</v>
      </c>
      <c r="V85" s="158" t="e">
        <f>ROUND(#REF!*U85,2)</f>
        <v>#REF!</v>
      </c>
      <c r="W85" s="158"/>
      <c r="X85" s="158" t="s">
        <v>106</v>
      </c>
      <c r="Y85" s="148"/>
      <c r="Z85" s="148"/>
      <c r="AA85" s="148"/>
      <c r="AB85" s="148"/>
      <c r="AC85" s="148"/>
      <c r="AD85" s="148"/>
      <c r="AE85" s="148"/>
      <c r="AF85" s="148"/>
      <c r="AG85" s="148" t="s">
        <v>107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1" x14ac:dyDescent="0.2">
      <c r="A86" s="269"/>
      <c r="B86" s="270"/>
      <c r="C86" s="275" t="s">
        <v>167</v>
      </c>
      <c r="D86" s="276"/>
      <c r="E86" s="277">
        <v>28.8</v>
      </c>
      <c r="F86" s="273"/>
      <c r="G86" s="273"/>
      <c r="H86" s="273"/>
      <c r="I86" s="273"/>
      <c r="J86" s="273"/>
      <c r="K86" s="273"/>
      <c r="L86" s="273"/>
      <c r="M86" s="273"/>
      <c r="N86" s="274"/>
      <c r="O86" s="274"/>
      <c r="P86" s="274"/>
      <c r="Q86" s="274"/>
      <c r="R86" s="273"/>
      <c r="S86" s="273"/>
      <c r="T86" s="158"/>
      <c r="U86" s="158"/>
      <c r="V86" s="158"/>
      <c r="W86" s="158"/>
      <c r="X86" s="158"/>
      <c r="Y86" s="148"/>
      <c r="Z86" s="148"/>
      <c r="AA86" s="148"/>
      <c r="AB86" s="148"/>
      <c r="AC86" s="148"/>
      <c r="AD86" s="148"/>
      <c r="AE86" s="148"/>
      <c r="AF86" s="148"/>
      <c r="AG86" s="148" t="s">
        <v>108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1" x14ac:dyDescent="0.2">
      <c r="A87" s="269"/>
      <c r="B87" s="270"/>
      <c r="C87" s="275" t="s">
        <v>168</v>
      </c>
      <c r="D87" s="276"/>
      <c r="E87" s="277">
        <v>14.4</v>
      </c>
      <c r="F87" s="273"/>
      <c r="G87" s="273"/>
      <c r="H87" s="273"/>
      <c r="I87" s="273"/>
      <c r="J87" s="273"/>
      <c r="K87" s="273"/>
      <c r="L87" s="273"/>
      <c r="M87" s="273"/>
      <c r="N87" s="274"/>
      <c r="O87" s="274"/>
      <c r="P87" s="274"/>
      <c r="Q87" s="274"/>
      <c r="R87" s="273"/>
      <c r="S87" s="273"/>
      <c r="T87" s="158"/>
      <c r="U87" s="158"/>
      <c r="V87" s="158"/>
      <c r="W87" s="158"/>
      <c r="X87" s="158"/>
      <c r="Y87" s="148"/>
      <c r="Z87" s="148"/>
      <c r="AA87" s="148"/>
      <c r="AB87" s="148"/>
      <c r="AC87" s="148"/>
      <c r="AD87" s="148"/>
      <c r="AE87" s="148"/>
      <c r="AF87" s="148"/>
      <c r="AG87" s="148" t="s">
        <v>109</v>
      </c>
      <c r="AH87" s="148">
        <v>0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1" x14ac:dyDescent="0.2">
      <c r="A88" s="262">
        <v>19</v>
      </c>
      <c r="B88" s="263" t="s">
        <v>169</v>
      </c>
      <c r="C88" s="264" t="s">
        <v>170</v>
      </c>
      <c r="D88" s="265" t="s">
        <v>110</v>
      </c>
      <c r="E88" s="266">
        <v>43.2</v>
      </c>
      <c r="F88" s="267"/>
      <c r="G88" s="268">
        <f>ROUND(E88*F88,2)</f>
        <v>0</v>
      </c>
      <c r="H88" s="267"/>
      <c r="I88" s="268">
        <f>ROUND(E88*H88,2)</f>
        <v>0</v>
      </c>
      <c r="J88" s="267"/>
      <c r="K88" s="268">
        <f>ROUND(E88*J88,2)</f>
        <v>0</v>
      </c>
      <c r="L88" s="268">
        <v>21</v>
      </c>
      <c r="M88" s="268">
        <f>G88*(1+L88/100)</f>
        <v>0</v>
      </c>
      <c r="N88" s="266">
        <v>0</v>
      </c>
      <c r="O88" s="266">
        <f>ROUND(E88*N88,2)</f>
        <v>0</v>
      </c>
      <c r="P88" s="266">
        <v>0</v>
      </c>
      <c r="Q88" s="266">
        <f>ROUND(E88*P88,2)</f>
        <v>0</v>
      </c>
      <c r="R88" s="268" t="s">
        <v>147</v>
      </c>
      <c r="S88" s="268" t="s">
        <v>259</v>
      </c>
      <c r="T88" s="158"/>
      <c r="U88" s="158"/>
      <c r="V88" s="158"/>
      <c r="W88" s="158"/>
      <c r="X88" s="15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1" x14ac:dyDescent="0.2">
      <c r="A89" s="269"/>
      <c r="B89" s="270"/>
      <c r="C89" s="271" t="s">
        <v>166</v>
      </c>
      <c r="D89" s="272"/>
      <c r="E89" s="272"/>
      <c r="F89" s="272"/>
      <c r="G89" s="272"/>
      <c r="H89" s="273"/>
      <c r="I89" s="273"/>
      <c r="J89" s="273"/>
      <c r="K89" s="273"/>
      <c r="L89" s="273"/>
      <c r="M89" s="273"/>
      <c r="N89" s="274"/>
      <c r="O89" s="274"/>
      <c r="P89" s="274"/>
      <c r="Q89" s="274"/>
      <c r="R89" s="273"/>
      <c r="S89" s="273"/>
      <c r="T89" s="158"/>
      <c r="U89" s="158"/>
      <c r="V89" s="158"/>
      <c r="W89" s="158"/>
      <c r="X89" s="15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1" x14ac:dyDescent="0.2">
      <c r="A90" s="269"/>
      <c r="B90" s="270"/>
      <c r="C90" s="278" t="s">
        <v>171</v>
      </c>
      <c r="D90" s="279"/>
      <c r="E90" s="279"/>
      <c r="F90" s="279"/>
      <c r="G90" s="279"/>
      <c r="H90" s="273"/>
      <c r="I90" s="273"/>
      <c r="J90" s="273"/>
      <c r="K90" s="273"/>
      <c r="L90" s="273"/>
      <c r="M90" s="273"/>
      <c r="N90" s="274"/>
      <c r="O90" s="274"/>
      <c r="P90" s="274"/>
      <c r="Q90" s="274"/>
      <c r="R90" s="273"/>
      <c r="S90" s="273"/>
      <c r="T90" s="158"/>
      <c r="U90" s="158"/>
      <c r="V90" s="158"/>
      <c r="W90" s="158"/>
      <c r="X90" s="15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1" x14ac:dyDescent="0.2">
      <c r="A91" s="269"/>
      <c r="B91" s="270"/>
      <c r="C91" s="275" t="s">
        <v>173</v>
      </c>
      <c r="D91" s="276"/>
      <c r="E91" s="277">
        <v>43.2</v>
      </c>
      <c r="F91" s="273"/>
      <c r="G91" s="273"/>
      <c r="H91" s="273"/>
      <c r="I91" s="273"/>
      <c r="J91" s="273"/>
      <c r="K91" s="273"/>
      <c r="L91" s="273"/>
      <c r="M91" s="273"/>
      <c r="N91" s="274"/>
      <c r="O91" s="274"/>
      <c r="P91" s="274"/>
      <c r="Q91" s="274"/>
      <c r="R91" s="273"/>
      <c r="S91" s="273"/>
      <c r="T91" s="158"/>
      <c r="U91" s="158"/>
      <c r="V91" s="158"/>
      <c r="W91" s="158"/>
      <c r="X91" s="15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ht="33.75" outlineLevel="1" x14ac:dyDescent="0.2">
      <c r="A92" s="262">
        <v>20</v>
      </c>
      <c r="B92" s="263" t="s">
        <v>174</v>
      </c>
      <c r="C92" s="264" t="s">
        <v>319</v>
      </c>
      <c r="D92" s="265" t="s">
        <v>142</v>
      </c>
      <c r="E92" s="266">
        <v>0.56586999999999998</v>
      </c>
      <c r="F92" s="267"/>
      <c r="G92" s="268">
        <f>ROUND(E92*F92,2)</f>
        <v>0</v>
      </c>
      <c r="H92" s="267"/>
      <c r="I92" s="268">
        <f>ROUND(E92*H92,2)</f>
        <v>0</v>
      </c>
      <c r="J92" s="267"/>
      <c r="K92" s="268">
        <f>ROUND(E92*J92,2)</f>
        <v>0</v>
      </c>
      <c r="L92" s="268">
        <v>21</v>
      </c>
      <c r="M92" s="268">
        <f>G92*(1+L92/100)</f>
        <v>0</v>
      </c>
      <c r="N92" s="266">
        <v>1.0211600000000001</v>
      </c>
      <c r="O92" s="266">
        <f>ROUND(E92*N92,2)</f>
        <v>0.57999999999999996</v>
      </c>
      <c r="P92" s="266">
        <v>0</v>
      </c>
      <c r="Q92" s="266">
        <f>ROUND(E92*P92,2)</f>
        <v>0</v>
      </c>
      <c r="R92" s="268" t="s">
        <v>147</v>
      </c>
      <c r="S92" s="268" t="s">
        <v>259</v>
      </c>
      <c r="T92" s="158"/>
      <c r="U92" s="158"/>
      <c r="V92" s="158"/>
      <c r="W92" s="158"/>
      <c r="X92" s="15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1" x14ac:dyDescent="0.2">
      <c r="A93" s="269"/>
      <c r="B93" s="270"/>
      <c r="C93" s="271" t="s">
        <v>157</v>
      </c>
      <c r="D93" s="272"/>
      <c r="E93" s="272"/>
      <c r="F93" s="272"/>
      <c r="G93" s="272"/>
      <c r="H93" s="273"/>
      <c r="I93" s="273"/>
      <c r="J93" s="273"/>
      <c r="K93" s="273"/>
      <c r="L93" s="273"/>
      <c r="M93" s="273"/>
      <c r="N93" s="274"/>
      <c r="O93" s="274"/>
      <c r="P93" s="274"/>
      <c r="Q93" s="274"/>
      <c r="R93" s="273"/>
      <c r="S93" s="273"/>
      <c r="T93" s="158"/>
      <c r="U93" s="158"/>
      <c r="V93" s="158"/>
      <c r="W93" s="158"/>
      <c r="X93" s="15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1" x14ac:dyDescent="0.2">
      <c r="A94" s="269"/>
      <c r="B94" s="270"/>
      <c r="C94" s="275" t="s">
        <v>320</v>
      </c>
      <c r="D94" s="276"/>
      <c r="E94" s="277">
        <v>0.09</v>
      </c>
      <c r="F94" s="273"/>
      <c r="G94" s="273"/>
      <c r="H94" s="273"/>
      <c r="I94" s="273"/>
      <c r="J94" s="273"/>
      <c r="K94" s="273"/>
      <c r="L94" s="273"/>
      <c r="M94" s="273"/>
      <c r="N94" s="274"/>
      <c r="O94" s="274"/>
      <c r="P94" s="274"/>
      <c r="Q94" s="274"/>
      <c r="R94" s="273"/>
      <c r="S94" s="273"/>
      <c r="T94" s="158"/>
      <c r="U94" s="158"/>
      <c r="V94" s="158"/>
      <c r="W94" s="158"/>
      <c r="X94" s="15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1" x14ac:dyDescent="0.2">
      <c r="A95" s="269"/>
      <c r="B95" s="270"/>
      <c r="C95" s="275" t="s">
        <v>321</v>
      </c>
      <c r="D95" s="276"/>
      <c r="E95" s="277"/>
      <c r="F95" s="273"/>
      <c r="G95" s="273"/>
      <c r="H95" s="273"/>
      <c r="I95" s="273"/>
      <c r="J95" s="273"/>
      <c r="K95" s="273"/>
      <c r="L95" s="273"/>
      <c r="M95" s="273"/>
      <c r="N95" s="274"/>
      <c r="O95" s="274"/>
      <c r="P95" s="274"/>
      <c r="Q95" s="274"/>
      <c r="R95" s="273"/>
      <c r="S95" s="273"/>
      <c r="T95" s="158"/>
      <c r="U95" s="158"/>
      <c r="V95" s="158"/>
      <c r="W95" s="158"/>
      <c r="X95" s="15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1" x14ac:dyDescent="0.2">
      <c r="A96" s="269"/>
      <c r="B96" s="270"/>
      <c r="C96" s="275" t="s">
        <v>322</v>
      </c>
      <c r="D96" s="276"/>
      <c r="E96" s="277"/>
      <c r="F96" s="273"/>
      <c r="G96" s="273"/>
      <c r="H96" s="273"/>
      <c r="I96" s="273"/>
      <c r="J96" s="273"/>
      <c r="K96" s="273"/>
      <c r="L96" s="273"/>
      <c r="M96" s="273"/>
      <c r="N96" s="274"/>
      <c r="O96" s="274"/>
      <c r="P96" s="274"/>
      <c r="Q96" s="274"/>
      <c r="R96" s="273"/>
      <c r="S96" s="273"/>
      <c r="T96" s="158"/>
      <c r="U96" s="158"/>
      <c r="V96" s="158"/>
      <c r="W96" s="158"/>
      <c r="X96" s="15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1" x14ac:dyDescent="0.2">
      <c r="A97" s="269"/>
      <c r="B97" s="270"/>
      <c r="C97" s="275" t="s">
        <v>323</v>
      </c>
      <c r="D97" s="276"/>
      <c r="E97" s="277">
        <v>0.47587000000000002</v>
      </c>
      <c r="F97" s="273"/>
      <c r="G97" s="273"/>
      <c r="H97" s="273"/>
      <c r="I97" s="273"/>
      <c r="J97" s="273"/>
      <c r="K97" s="273"/>
      <c r="L97" s="273"/>
      <c r="M97" s="273"/>
      <c r="N97" s="274"/>
      <c r="O97" s="274"/>
      <c r="P97" s="274"/>
      <c r="Q97" s="274"/>
      <c r="R97" s="273"/>
      <c r="S97" s="273"/>
      <c r="T97" s="158"/>
      <c r="U97" s="158"/>
      <c r="V97" s="158"/>
      <c r="W97" s="158"/>
      <c r="X97" s="15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1" x14ac:dyDescent="0.2">
      <c r="A98" s="262">
        <v>21</v>
      </c>
      <c r="B98" s="263" t="s">
        <v>175</v>
      </c>
      <c r="C98" s="264" t="s">
        <v>176</v>
      </c>
      <c r="D98" s="265" t="s">
        <v>142</v>
      </c>
      <c r="E98" s="266">
        <v>0.1812</v>
      </c>
      <c r="F98" s="267"/>
      <c r="G98" s="268">
        <f>ROUND(E98*F98,2)</f>
        <v>0</v>
      </c>
      <c r="H98" s="267"/>
      <c r="I98" s="268">
        <f>ROUND(E98*H98,2)</f>
        <v>0</v>
      </c>
      <c r="J98" s="267"/>
      <c r="K98" s="268">
        <f>ROUND(E98*J98,2)</f>
        <v>0</v>
      </c>
      <c r="L98" s="268">
        <v>21</v>
      </c>
      <c r="M98" s="268">
        <f>G98*(1+L98/100)</f>
        <v>0</v>
      </c>
      <c r="N98" s="266">
        <v>1.0210999999999999</v>
      </c>
      <c r="O98" s="266">
        <f>ROUND(E98*N98,2)</f>
        <v>0.19</v>
      </c>
      <c r="P98" s="266">
        <v>0</v>
      </c>
      <c r="Q98" s="266">
        <f>ROUND(E98*P98,2)</f>
        <v>0</v>
      </c>
      <c r="R98" s="268" t="s">
        <v>147</v>
      </c>
      <c r="S98" s="268" t="s">
        <v>259</v>
      </c>
      <c r="T98" s="158"/>
      <c r="U98" s="158"/>
      <c r="V98" s="158"/>
      <c r="W98" s="158"/>
      <c r="X98" s="15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1" x14ac:dyDescent="0.2">
      <c r="A99" s="269"/>
      <c r="B99" s="270"/>
      <c r="C99" s="271" t="s">
        <v>157</v>
      </c>
      <c r="D99" s="272"/>
      <c r="E99" s="272"/>
      <c r="F99" s="272"/>
      <c r="G99" s="272"/>
      <c r="H99" s="273"/>
      <c r="I99" s="273"/>
      <c r="J99" s="273"/>
      <c r="K99" s="273"/>
      <c r="L99" s="273"/>
      <c r="M99" s="273"/>
      <c r="N99" s="274"/>
      <c r="O99" s="274"/>
      <c r="P99" s="274"/>
      <c r="Q99" s="274"/>
      <c r="R99" s="273"/>
      <c r="S99" s="273"/>
      <c r="T99" s="158"/>
      <c r="U99" s="158"/>
      <c r="V99" s="158"/>
      <c r="W99" s="158"/>
      <c r="X99" s="15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1" x14ac:dyDescent="0.2">
      <c r="A100" s="269"/>
      <c r="B100" s="270"/>
      <c r="C100" s="275" t="s">
        <v>177</v>
      </c>
      <c r="D100" s="276"/>
      <c r="E100" s="277">
        <v>0.18</v>
      </c>
      <c r="F100" s="273"/>
      <c r="G100" s="273"/>
      <c r="H100" s="273"/>
      <c r="I100" s="273"/>
      <c r="J100" s="273"/>
      <c r="K100" s="273"/>
      <c r="L100" s="273"/>
      <c r="M100" s="273"/>
      <c r="N100" s="274"/>
      <c r="O100" s="274"/>
      <c r="P100" s="274"/>
      <c r="Q100" s="274"/>
      <c r="R100" s="273"/>
      <c r="S100" s="273"/>
      <c r="T100" s="158"/>
      <c r="U100" s="158"/>
      <c r="V100" s="158"/>
      <c r="W100" s="158"/>
      <c r="X100" s="15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1" x14ac:dyDescent="0.2">
      <c r="A101" s="269"/>
      <c r="B101" s="270"/>
      <c r="C101" s="275"/>
      <c r="D101" s="276"/>
      <c r="E101" s="277"/>
      <c r="F101" s="273"/>
      <c r="G101" s="273"/>
      <c r="H101" s="273"/>
      <c r="I101" s="273"/>
      <c r="J101" s="273"/>
      <c r="K101" s="273"/>
      <c r="L101" s="273"/>
      <c r="M101" s="273"/>
      <c r="N101" s="274"/>
      <c r="O101" s="274"/>
      <c r="P101" s="274"/>
      <c r="Q101" s="274"/>
      <c r="R101" s="273"/>
      <c r="S101" s="273"/>
      <c r="T101" s="158"/>
      <c r="U101" s="158"/>
      <c r="V101" s="158"/>
      <c r="W101" s="158"/>
      <c r="X101" s="15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1" x14ac:dyDescent="0.2">
      <c r="A102" s="162" t="s">
        <v>102</v>
      </c>
      <c r="B102" s="163" t="s">
        <v>66</v>
      </c>
      <c r="C102" s="184" t="s">
        <v>67</v>
      </c>
      <c r="D102" s="164"/>
      <c r="E102" s="165"/>
      <c r="F102" s="166"/>
      <c r="G102" s="166">
        <f>SUMIF(AG102:AG105,"&lt;&gt;NOR",G103:G108)</f>
        <v>0</v>
      </c>
      <c r="H102" s="166"/>
      <c r="I102" s="166">
        <f>SUM(I103:I108)</f>
        <v>0</v>
      </c>
      <c r="J102" s="166"/>
      <c r="K102" s="166">
        <f>SUM(K103:K108)</f>
        <v>0</v>
      </c>
      <c r="L102" s="166"/>
      <c r="M102" s="166">
        <f>SUM(M103:M108)</f>
        <v>0</v>
      </c>
      <c r="N102" s="165"/>
      <c r="O102" s="165">
        <f>SUM(O103:O108)</f>
        <v>1.19</v>
      </c>
      <c r="P102" s="165"/>
      <c r="Q102" s="165">
        <f>SUM(Q103:Q108)</f>
        <v>0</v>
      </c>
      <c r="R102" s="166"/>
      <c r="S102" s="166"/>
      <c r="T102" s="158"/>
      <c r="U102" s="158"/>
      <c r="V102" s="158"/>
      <c r="W102" s="158"/>
      <c r="X102" s="158"/>
      <c r="Y102" s="148"/>
      <c r="Z102" s="148"/>
      <c r="AA102" s="148"/>
      <c r="AB102" s="148"/>
      <c r="AC102" s="148"/>
      <c r="AD102" s="148"/>
      <c r="AE102" s="148"/>
      <c r="AF102" s="148"/>
      <c r="AG102" s="148" t="s">
        <v>109</v>
      </c>
      <c r="AH102" s="148">
        <v>0</v>
      </c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ht="22.5" outlineLevel="1" x14ac:dyDescent="0.2">
      <c r="A103" s="169">
        <v>22</v>
      </c>
      <c r="B103" s="170" t="s">
        <v>178</v>
      </c>
      <c r="C103" s="185" t="s">
        <v>179</v>
      </c>
      <c r="D103" s="171" t="s">
        <v>110</v>
      </c>
      <c r="E103" s="172">
        <v>6.1</v>
      </c>
      <c r="F103" s="173"/>
      <c r="G103" s="174">
        <f>ROUND(E103*F103,2)</f>
        <v>0</v>
      </c>
      <c r="H103" s="173"/>
      <c r="I103" s="174">
        <f>ROUND(E103*H103,2)</f>
        <v>0</v>
      </c>
      <c r="J103" s="173"/>
      <c r="K103" s="174">
        <f>ROUND(E103*J103,2)</f>
        <v>0</v>
      </c>
      <c r="L103" s="174">
        <v>21</v>
      </c>
      <c r="M103" s="174">
        <f>G103*(1+L103/100)</f>
        <v>0</v>
      </c>
      <c r="N103" s="172">
        <v>7.1999999999999995E-2</v>
      </c>
      <c r="O103" s="172">
        <f>ROUND(E103*N103,2)</f>
        <v>0.44</v>
      </c>
      <c r="P103" s="172">
        <v>0</v>
      </c>
      <c r="Q103" s="172">
        <f>ROUND(E103*P103,2)</f>
        <v>0</v>
      </c>
      <c r="R103" s="174" t="s">
        <v>111</v>
      </c>
      <c r="S103" s="174" t="s">
        <v>105</v>
      </c>
      <c r="T103" s="175" t="s">
        <v>105</v>
      </c>
      <c r="U103" s="158">
        <v>0</v>
      </c>
      <c r="V103" s="158">
        <f>ROUND(E106*U103,2)</f>
        <v>0</v>
      </c>
      <c r="W103" s="158"/>
      <c r="X103" s="158" t="s">
        <v>140</v>
      </c>
      <c r="Y103" s="148"/>
      <c r="Z103" s="148"/>
      <c r="AA103" s="148"/>
      <c r="AB103" s="148"/>
      <c r="AC103" s="148"/>
      <c r="AD103" s="148"/>
      <c r="AE103" s="148"/>
      <c r="AF103" s="148"/>
      <c r="AG103" s="148" t="s">
        <v>141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1" x14ac:dyDescent="0.2">
      <c r="A104" s="155"/>
      <c r="B104" s="156"/>
      <c r="C104" s="252" t="s">
        <v>180</v>
      </c>
      <c r="D104" s="253"/>
      <c r="E104" s="253"/>
      <c r="F104" s="253"/>
      <c r="G104" s="253"/>
      <c r="H104" s="158"/>
      <c r="I104" s="158"/>
      <c r="J104" s="158"/>
      <c r="K104" s="158"/>
      <c r="L104" s="158"/>
      <c r="M104" s="158"/>
      <c r="N104" s="157"/>
      <c r="O104" s="157"/>
      <c r="P104" s="157"/>
      <c r="Q104" s="157"/>
      <c r="R104" s="158"/>
      <c r="S104" s="158"/>
      <c r="T104" s="158"/>
      <c r="U104" s="158"/>
      <c r="V104" s="158"/>
      <c r="W104" s="158"/>
      <c r="X104" s="158"/>
      <c r="Y104" s="148"/>
      <c r="Z104" s="148"/>
      <c r="AA104" s="148"/>
      <c r="AB104" s="148"/>
      <c r="AC104" s="148"/>
      <c r="AD104" s="148"/>
      <c r="AE104" s="148"/>
      <c r="AF104" s="148"/>
      <c r="AG104" s="148" t="s">
        <v>109</v>
      </c>
      <c r="AH104" s="148">
        <v>0</v>
      </c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1" x14ac:dyDescent="0.2">
      <c r="A105" s="155"/>
      <c r="B105" s="156"/>
      <c r="C105" s="186" t="s">
        <v>181</v>
      </c>
      <c r="D105" s="159"/>
      <c r="E105" s="160">
        <v>6.1</v>
      </c>
      <c r="F105" s="158"/>
      <c r="G105" s="158"/>
      <c r="H105" s="158"/>
      <c r="I105" s="158"/>
      <c r="J105" s="158"/>
      <c r="K105" s="158"/>
      <c r="L105" s="158"/>
      <c r="M105" s="158"/>
      <c r="N105" s="157"/>
      <c r="O105" s="157"/>
      <c r="P105" s="157"/>
      <c r="Q105" s="157"/>
      <c r="R105" s="158"/>
      <c r="S105" s="158"/>
      <c r="T105" s="158"/>
      <c r="U105" s="158"/>
      <c r="V105" s="158"/>
      <c r="W105" s="158"/>
      <c r="X105" s="158"/>
      <c r="Y105" s="148"/>
      <c r="Z105" s="148"/>
      <c r="AA105" s="148"/>
      <c r="AB105" s="148"/>
      <c r="AC105" s="148"/>
      <c r="AD105" s="148"/>
      <c r="AE105" s="148"/>
      <c r="AF105" s="148"/>
      <c r="AG105" s="148" t="s">
        <v>109</v>
      </c>
      <c r="AH105" s="148">
        <v>0</v>
      </c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x14ac:dyDescent="0.2">
      <c r="A106" s="169">
        <v>23</v>
      </c>
      <c r="B106" s="170" t="s">
        <v>182</v>
      </c>
      <c r="C106" s="185" t="s">
        <v>183</v>
      </c>
      <c r="D106" s="171" t="s">
        <v>184</v>
      </c>
      <c r="E106" s="172">
        <v>26</v>
      </c>
      <c r="F106" s="173"/>
      <c r="G106" s="174">
        <f>ROUND(E106*F106,2)</f>
        <v>0</v>
      </c>
      <c r="H106" s="173"/>
      <c r="I106" s="174">
        <f>ROUND(E106*H106,2)</f>
        <v>0</v>
      </c>
      <c r="J106" s="173"/>
      <c r="K106" s="174">
        <f>ROUND(E106*J106,2)</f>
        <v>0</v>
      </c>
      <c r="L106" s="174">
        <v>21</v>
      </c>
      <c r="M106" s="174">
        <f>G106*(1+L106/100)</f>
        <v>0</v>
      </c>
      <c r="N106" s="172">
        <v>2.8750000000000001E-2</v>
      </c>
      <c r="O106" s="172">
        <f>ROUND(E106*N106,2)</f>
        <v>0.75</v>
      </c>
      <c r="P106" s="172">
        <v>0</v>
      </c>
      <c r="Q106" s="172">
        <f>ROUND(E106*P106,2)</f>
        <v>0</v>
      </c>
      <c r="R106" s="174" t="s">
        <v>139</v>
      </c>
      <c r="S106" s="174" t="s">
        <v>105</v>
      </c>
      <c r="T106" s="167"/>
      <c r="U106" s="161"/>
      <c r="V106" s="161">
        <f>SUM(V107:V110)</f>
        <v>1.86</v>
      </c>
      <c r="W106" s="161"/>
      <c r="X106" s="161"/>
      <c r="AG106" t="s">
        <v>103</v>
      </c>
    </row>
    <row r="107" spans="1:60" outlineLevel="1" x14ac:dyDescent="0.2">
      <c r="A107" s="155"/>
      <c r="B107" s="156"/>
      <c r="C107" s="186" t="s">
        <v>185</v>
      </c>
      <c r="D107" s="159"/>
      <c r="E107" s="160">
        <v>24.4</v>
      </c>
      <c r="F107" s="158"/>
      <c r="G107" s="158"/>
      <c r="H107" s="158"/>
      <c r="I107" s="158"/>
      <c r="J107" s="158"/>
      <c r="K107" s="158"/>
      <c r="L107" s="158"/>
      <c r="M107" s="158"/>
      <c r="N107" s="157"/>
      <c r="O107" s="157"/>
      <c r="P107" s="157"/>
      <c r="Q107" s="157"/>
      <c r="R107" s="158"/>
      <c r="S107" s="158"/>
      <c r="T107" s="175" t="s">
        <v>105</v>
      </c>
      <c r="U107" s="158">
        <v>0.45</v>
      </c>
      <c r="V107" s="158">
        <f>ROUND(E110*U107,2)</f>
        <v>1.86</v>
      </c>
      <c r="W107" s="158"/>
      <c r="X107" s="158" t="s">
        <v>106</v>
      </c>
      <c r="Y107" s="148"/>
      <c r="Z107" s="148"/>
      <c r="AA107" s="148"/>
      <c r="AB107" s="148"/>
      <c r="AC107" s="148"/>
      <c r="AD107" s="148"/>
      <c r="AE107" s="148"/>
      <c r="AF107" s="148"/>
      <c r="AG107" s="148" t="s">
        <v>107</v>
      </c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1" x14ac:dyDescent="0.2">
      <c r="A108" s="155"/>
      <c r="B108" s="156"/>
      <c r="C108" s="186" t="s">
        <v>186</v>
      </c>
      <c r="D108" s="159"/>
      <c r="E108" s="160">
        <v>1.6</v>
      </c>
      <c r="F108" s="158"/>
      <c r="G108" s="158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48"/>
      <c r="Z108" s="148"/>
      <c r="AA108" s="148"/>
      <c r="AB108" s="148"/>
      <c r="AC108" s="148"/>
      <c r="AD108" s="148"/>
      <c r="AE108" s="148"/>
      <c r="AF108" s="148"/>
      <c r="AG108" s="148" t="s">
        <v>108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1" x14ac:dyDescent="0.2">
      <c r="A109" s="162" t="s">
        <v>102</v>
      </c>
      <c r="B109" s="163" t="s">
        <v>68</v>
      </c>
      <c r="C109" s="184" t="s">
        <v>69</v>
      </c>
      <c r="D109" s="164"/>
      <c r="E109" s="165"/>
      <c r="F109" s="166"/>
      <c r="G109" s="166">
        <f>SUMIF(AG107:AG110,"&lt;&gt;NOR",G110:Q122)</f>
        <v>0</v>
      </c>
      <c r="H109" s="166"/>
      <c r="I109" s="166">
        <f>SUM(I110:I113)</f>
        <v>0</v>
      </c>
      <c r="J109" s="166"/>
      <c r="K109" s="166">
        <f>SUM(K110:K113)</f>
        <v>0</v>
      </c>
      <c r="L109" s="166"/>
      <c r="M109" s="166">
        <f>SUM(M110:M113)</f>
        <v>0</v>
      </c>
      <c r="N109" s="165"/>
      <c r="O109" s="165">
        <f>SUM(O110:O113)</f>
        <v>10.44</v>
      </c>
      <c r="P109" s="165"/>
      <c r="Q109" s="165">
        <f>SUM(Q110:Q113)</f>
        <v>0</v>
      </c>
      <c r="R109" s="166"/>
      <c r="S109" s="166"/>
      <c r="T109" s="158"/>
      <c r="U109" s="158"/>
      <c r="V109" s="158"/>
      <c r="W109" s="158"/>
      <c r="X109" s="158"/>
      <c r="Y109" s="148"/>
      <c r="Z109" s="148"/>
      <c r="AA109" s="148"/>
      <c r="AB109" s="148"/>
      <c r="AC109" s="148"/>
      <c r="AD109" s="148"/>
      <c r="AE109" s="148"/>
      <c r="AF109" s="148"/>
      <c r="AG109" s="148" t="s">
        <v>172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ht="22.5" outlineLevel="1" x14ac:dyDescent="0.2">
      <c r="A110" s="169">
        <v>24</v>
      </c>
      <c r="B110" s="170" t="s">
        <v>324</v>
      </c>
      <c r="C110" s="185" t="s">
        <v>325</v>
      </c>
      <c r="D110" s="171" t="s">
        <v>112</v>
      </c>
      <c r="E110" s="172">
        <v>4.1349999999999998</v>
      </c>
      <c r="F110" s="173"/>
      <c r="G110" s="174">
        <f>ROUND(E110*F110,2)</f>
        <v>0</v>
      </c>
      <c r="H110" s="173"/>
      <c r="I110" s="174">
        <f>ROUND(E110*H110,2)</f>
        <v>0</v>
      </c>
      <c r="J110" s="173"/>
      <c r="K110" s="174">
        <f>ROUND(E110*J110,2)</f>
        <v>0</v>
      </c>
      <c r="L110" s="174">
        <v>21</v>
      </c>
      <c r="M110" s="174">
        <f>G110*(1+L110/100)</f>
        <v>0</v>
      </c>
      <c r="N110" s="172">
        <v>2.5249999999999999</v>
      </c>
      <c r="O110" s="172">
        <f>ROUND(E110*N110,2)</f>
        <v>10.44</v>
      </c>
      <c r="P110" s="172">
        <v>0</v>
      </c>
      <c r="Q110" s="172">
        <f>ROUND(E110*P110,2)</f>
        <v>0</v>
      </c>
      <c r="R110" s="174" t="s">
        <v>147</v>
      </c>
      <c r="S110" s="174" t="s">
        <v>259</v>
      </c>
      <c r="T110" s="158"/>
      <c r="U110" s="158"/>
      <c r="V110" s="158"/>
      <c r="W110" s="158"/>
      <c r="X110" s="158"/>
      <c r="Y110" s="148"/>
      <c r="Z110" s="148"/>
      <c r="AA110" s="148"/>
      <c r="AB110" s="148"/>
      <c r="AC110" s="148"/>
      <c r="AD110" s="148"/>
      <c r="AE110" s="148"/>
      <c r="AF110" s="148"/>
      <c r="AG110" s="148" t="s">
        <v>109</v>
      </c>
      <c r="AH110" s="148">
        <v>0</v>
      </c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ht="12.75" customHeight="1" outlineLevel="1" x14ac:dyDescent="0.2">
      <c r="A111" s="155"/>
      <c r="B111" s="156"/>
      <c r="C111" s="252" t="s">
        <v>311</v>
      </c>
      <c r="D111" s="253"/>
      <c r="E111" s="253"/>
      <c r="F111" s="253"/>
      <c r="G111" s="253"/>
      <c r="H111" s="158"/>
      <c r="I111" s="158"/>
      <c r="J111" s="158"/>
      <c r="K111" s="158"/>
      <c r="L111" s="158"/>
      <c r="M111" s="158"/>
      <c r="N111" s="157"/>
      <c r="O111" s="157"/>
      <c r="P111" s="157"/>
      <c r="Q111" s="157"/>
      <c r="R111" s="158"/>
      <c r="S111" s="158"/>
      <c r="T111" s="158"/>
      <c r="U111" s="158"/>
      <c r="V111" s="158"/>
      <c r="W111" s="158"/>
      <c r="X111" s="15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1" x14ac:dyDescent="0.2">
      <c r="A112" s="155"/>
      <c r="B112" s="156"/>
      <c r="C112" s="248" t="s">
        <v>312</v>
      </c>
      <c r="D112" s="249"/>
      <c r="E112" s="249"/>
      <c r="F112" s="249"/>
      <c r="G112" s="249"/>
      <c r="H112" s="158"/>
      <c r="I112" s="158"/>
      <c r="J112" s="158"/>
      <c r="K112" s="158"/>
      <c r="L112" s="158"/>
      <c r="M112" s="158"/>
      <c r="N112" s="157"/>
      <c r="O112" s="157"/>
      <c r="P112" s="157"/>
      <c r="Q112" s="157"/>
      <c r="R112" s="158"/>
      <c r="S112" s="158"/>
      <c r="T112" s="158"/>
      <c r="U112" s="158"/>
      <c r="V112" s="158"/>
      <c r="W112" s="158"/>
      <c r="X112" s="15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1" x14ac:dyDescent="0.2">
      <c r="A113" s="155"/>
      <c r="B113" s="156"/>
      <c r="C113" s="186" t="s">
        <v>230</v>
      </c>
      <c r="D113" s="159"/>
      <c r="E113" s="160">
        <v>2.6949999999999998</v>
      </c>
      <c r="F113" s="158"/>
      <c r="G113" s="158"/>
      <c r="H113" s="158"/>
      <c r="I113" s="158"/>
      <c r="J113" s="158"/>
      <c r="K113" s="158"/>
      <c r="L113" s="158"/>
      <c r="M113" s="158"/>
      <c r="N113" s="157"/>
      <c r="O113" s="157"/>
      <c r="P113" s="157"/>
      <c r="Q113" s="157"/>
      <c r="R113" s="158"/>
      <c r="S113" s="158"/>
      <c r="T113" s="158"/>
      <c r="U113" s="158"/>
      <c r="V113" s="158"/>
      <c r="W113" s="158"/>
      <c r="X113" s="15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1" x14ac:dyDescent="0.2">
      <c r="A114" s="155"/>
      <c r="B114" s="156"/>
      <c r="C114" s="186" t="s">
        <v>231</v>
      </c>
      <c r="D114" s="159"/>
      <c r="E114" s="160">
        <v>1.44</v>
      </c>
      <c r="F114" s="158"/>
      <c r="G114" s="158"/>
      <c r="H114" s="158"/>
      <c r="I114" s="158"/>
      <c r="J114" s="158"/>
      <c r="K114" s="158"/>
      <c r="L114" s="158"/>
      <c r="M114" s="158"/>
      <c r="N114" s="157"/>
      <c r="O114" s="157"/>
      <c r="P114" s="157"/>
      <c r="Q114" s="157"/>
      <c r="R114" s="158"/>
      <c r="S114" s="158"/>
      <c r="T114" s="158"/>
      <c r="U114" s="158"/>
      <c r="V114" s="158"/>
      <c r="W114" s="158"/>
      <c r="X114" s="15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ht="45" outlineLevel="1" x14ac:dyDescent="0.2">
      <c r="A115" s="169">
        <v>25</v>
      </c>
      <c r="B115" s="170" t="s">
        <v>309</v>
      </c>
      <c r="C115" s="185" t="s">
        <v>310</v>
      </c>
      <c r="D115" s="171" t="s">
        <v>112</v>
      </c>
      <c r="E115" s="172">
        <v>36.121600000000001</v>
      </c>
      <c r="F115" s="173"/>
      <c r="G115" s="174">
        <f>ROUND(E115*F115,2)</f>
        <v>0</v>
      </c>
      <c r="H115" s="173"/>
      <c r="I115" s="174">
        <f>ROUND(E115*H115,2)</f>
        <v>0</v>
      </c>
      <c r="J115" s="173"/>
      <c r="K115" s="174">
        <f>ROUND(E115*J115,2)</f>
        <v>0</v>
      </c>
      <c r="L115" s="174">
        <v>21</v>
      </c>
      <c r="M115" s="174">
        <f>G115*(1+L115/100)</f>
        <v>0</v>
      </c>
      <c r="N115" s="172">
        <v>2.323</v>
      </c>
      <c r="O115" s="172">
        <f>ROUND(E115*N115,2)</f>
        <v>83.91</v>
      </c>
      <c r="P115" s="172">
        <v>0</v>
      </c>
      <c r="Q115" s="172">
        <f>ROUND(E115*P115,2)</f>
        <v>0</v>
      </c>
      <c r="R115" s="174" t="s">
        <v>147</v>
      </c>
      <c r="S115" s="174" t="s">
        <v>259</v>
      </c>
      <c r="T115" s="158"/>
      <c r="U115" s="158"/>
      <c r="V115" s="158"/>
      <c r="W115" s="158"/>
      <c r="X115" s="15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outlineLevel="1" x14ac:dyDescent="0.2">
      <c r="A116" s="155"/>
      <c r="B116" s="156"/>
      <c r="C116" s="252" t="s">
        <v>311</v>
      </c>
      <c r="D116" s="253"/>
      <c r="E116" s="253"/>
      <c r="F116" s="253"/>
      <c r="G116" s="253"/>
      <c r="H116" s="158"/>
      <c r="I116" s="158"/>
      <c r="J116" s="158"/>
      <c r="K116" s="158"/>
      <c r="L116" s="158"/>
      <c r="M116" s="158"/>
      <c r="N116" s="157"/>
      <c r="O116" s="157"/>
      <c r="P116" s="157"/>
      <c r="Q116" s="157"/>
      <c r="R116" s="158"/>
      <c r="S116" s="158"/>
      <c r="T116" s="158"/>
      <c r="U116" s="158"/>
      <c r="V116" s="158"/>
      <c r="W116" s="158"/>
      <c r="X116" s="15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1" x14ac:dyDescent="0.2">
      <c r="A117" s="155"/>
      <c r="B117" s="156"/>
      <c r="C117" s="248" t="s">
        <v>312</v>
      </c>
      <c r="D117" s="249"/>
      <c r="E117" s="249"/>
      <c r="F117" s="249"/>
      <c r="G117" s="249"/>
      <c r="H117" s="158"/>
      <c r="I117" s="158"/>
      <c r="J117" s="158"/>
      <c r="K117" s="158"/>
      <c r="L117" s="158"/>
      <c r="M117" s="158"/>
      <c r="N117" s="157"/>
      <c r="O117" s="157"/>
      <c r="P117" s="157"/>
      <c r="Q117" s="157"/>
      <c r="R117" s="158"/>
      <c r="S117" s="158"/>
      <c r="T117" s="158"/>
      <c r="U117" s="158"/>
      <c r="V117" s="158"/>
      <c r="W117" s="158"/>
      <c r="X117" s="15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1" x14ac:dyDescent="0.2">
      <c r="A118" s="155"/>
      <c r="B118" s="156"/>
      <c r="C118" s="186" t="s">
        <v>313</v>
      </c>
      <c r="D118" s="159"/>
      <c r="E118" s="160">
        <v>36.121600000000001</v>
      </c>
      <c r="F118" s="158"/>
      <c r="G118" s="158"/>
      <c r="H118" s="158"/>
      <c r="I118" s="158"/>
      <c r="J118" s="158"/>
      <c r="K118" s="158"/>
      <c r="L118" s="158"/>
      <c r="M118" s="158"/>
      <c r="N118" s="157"/>
      <c r="O118" s="157"/>
      <c r="P118" s="157"/>
      <c r="Q118" s="157"/>
      <c r="R118" s="158"/>
      <c r="S118" s="158"/>
      <c r="T118" s="158"/>
      <c r="U118" s="158"/>
      <c r="V118" s="158"/>
      <c r="W118" s="158"/>
      <c r="X118" s="15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1" x14ac:dyDescent="0.2">
      <c r="A119" s="169">
        <v>26</v>
      </c>
      <c r="B119" s="170" t="s">
        <v>326</v>
      </c>
      <c r="C119" s="185" t="s">
        <v>327</v>
      </c>
      <c r="D119" s="171" t="s">
        <v>112</v>
      </c>
      <c r="E119" s="172">
        <v>225.76</v>
      </c>
      <c r="F119" s="173"/>
      <c r="G119" s="174">
        <f>ROUND(E119*F119,2)</f>
        <v>0</v>
      </c>
      <c r="H119" s="173"/>
      <c r="I119" s="174">
        <f>ROUND(E119*H119,2)</f>
        <v>0</v>
      </c>
      <c r="J119" s="173"/>
      <c r="K119" s="174">
        <f>ROUND(E119*J119,2)</f>
        <v>0</v>
      </c>
      <c r="L119" s="174">
        <v>21</v>
      </c>
      <c r="M119" s="174">
        <f>G119*(1+L119/100)</f>
        <v>0</v>
      </c>
      <c r="N119" s="172">
        <v>0.01</v>
      </c>
      <c r="O119" s="172">
        <f>ROUND(E119*N119,2)</f>
        <v>2.2599999999999998</v>
      </c>
      <c r="P119" s="172">
        <v>0</v>
      </c>
      <c r="Q119" s="172">
        <f>ROUND(E119*P119,2)</f>
        <v>0</v>
      </c>
      <c r="R119" s="174" t="s">
        <v>147</v>
      </c>
      <c r="S119" s="174" t="s">
        <v>259</v>
      </c>
      <c r="T119" s="158"/>
      <c r="U119" s="158"/>
      <c r="V119" s="158"/>
      <c r="W119" s="158"/>
      <c r="X119" s="15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1" x14ac:dyDescent="0.2">
      <c r="A120" s="155"/>
      <c r="B120" s="156"/>
      <c r="C120" s="252" t="s">
        <v>328</v>
      </c>
      <c r="D120" s="253"/>
      <c r="E120" s="253"/>
      <c r="F120" s="253"/>
      <c r="G120" s="253"/>
      <c r="H120" s="158"/>
      <c r="I120" s="158"/>
      <c r="J120" s="158"/>
      <c r="K120" s="158"/>
      <c r="L120" s="158"/>
      <c r="M120" s="158"/>
      <c r="N120" s="157"/>
      <c r="O120" s="157"/>
      <c r="P120" s="157"/>
      <c r="Q120" s="157"/>
      <c r="R120" s="158"/>
      <c r="S120" s="158"/>
      <c r="T120" s="158"/>
      <c r="U120" s="158"/>
      <c r="V120" s="158"/>
      <c r="W120" s="158"/>
      <c r="X120" s="15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1" x14ac:dyDescent="0.2">
      <c r="A121" s="155"/>
      <c r="B121" s="156"/>
      <c r="C121" s="186" t="s">
        <v>329</v>
      </c>
      <c r="D121" s="159"/>
      <c r="E121" s="160">
        <v>225.76</v>
      </c>
      <c r="F121" s="158"/>
      <c r="G121" s="158"/>
      <c r="H121" s="158"/>
      <c r="I121" s="158"/>
      <c r="J121" s="158"/>
      <c r="K121" s="158"/>
      <c r="L121" s="158"/>
      <c r="M121" s="158"/>
      <c r="N121" s="157"/>
      <c r="O121" s="157"/>
      <c r="P121" s="157"/>
      <c r="Q121" s="157"/>
      <c r="R121" s="158"/>
      <c r="S121" s="158"/>
      <c r="T121" s="158"/>
      <c r="U121" s="158"/>
      <c r="V121" s="158"/>
      <c r="W121" s="158"/>
      <c r="X121" s="15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ht="22.5" outlineLevel="1" x14ac:dyDescent="0.2">
      <c r="A122" s="169">
        <v>27</v>
      </c>
      <c r="B122" s="170" t="s">
        <v>303</v>
      </c>
      <c r="C122" s="185" t="s">
        <v>304</v>
      </c>
      <c r="D122" s="171" t="s">
        <v>142</v>
      </c>
      <c r="E122" s="172">
        <v>1.8029900000000001</v>
      </c>
      <c r="F122" s="173"/>
      <c r="G122" s="174">
        <f>ROUND(E122*F122,2)</f>
        <v>0</v>
      </c>
      <c r="H122" s="173"/>
      <c r="I122" s="174">
        <f>ROUND(E122*H122,2)</f>
        <v>0</v>
      </c>
      <c r="J122" s="173"/>
      <c r="K122" s="174">
        <f>ROUND(E122*J122,2)</f>
        <v>0</v>
      </c>
      <c r="L122" s="174">
        <v>21</v>
      </c>
      <c r="M122" s="174">
        <f>G122*(1+L122/100)</f>
        <v>0</v>
      </c>
      <c r="N122" s="172">
        <v>1.0662499999999999</v>
      </c>
      <c r="O122" s="172">
        <f>ROUND(E122*N122,2)</f>
        <v>1.92</v>
      </c>
      <c r="P122" s="172">
        <v>0</v>
      </c>
      <c r="Q122" s="172">
        <f>ROUND(E122*P122,2)</f>
        <v>0</v>
      </c>
      <c r="R122" s="174" t="s">
        <v>147</v>
      </c>
      <c r="S122" s="174" t="s">
        <v>259</v>
      </c>
      <c r="T122" s="158"/>
      <c r="U122" s="158"/>
      <c r="V122" s="158"/>
      <c r="W122" s="158"/>
      <c r="X122" s="15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1" x14ac:dyDescent="0.2">
      <c r="A123" s="155"/>
      <c r="B123" s="156"/>
      <c r="C123" s="252" t="s">
        <v>157</v>
      </c>
      <c r="D123" s="253"/>
      <c r="E123" s="253"/>
      <c r="F123" s="253"/>
      <c r="G123" s="253"/>
      <c r="H123" s="158"/>
      <c r="I123" s="158"/>
      <c r="J123" s="158"/>
      <c r="K123" s="158"/>
      <c r="L123" s="158"/>
      <c r="M123" s="158"/>
      <c r="N123" s="157"/>
      <c r="O123" s="157"/>
      <c r="P123" s="157"/>
      <c r="Q123" s="157"/>
      <c r="R123" s="158"/>
      <c r="S123" s="158"/>
      <c r="T123" s="158"/>
      <c r="U123" s="158"/>
      <c r="V123" s="158"/>
      <c r="W123" s="158"/>
      <c r="X123" s="15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1" x14ac:dyDescent="0.2">
      <c r="A124" s="155"/>
      <c r="B124" s="156"/>
      <c r="C124" s="186" t="s">
        <v>305</v>
      </c>
      <c r="D124" s="159"/>
      <c r="E124" s="160">
        <v>1.5238799999999999</v>
      </c>
      <c r="F124" s="158"/>
      <c r="G124" s="158"/>
      <c r="H124" s="158"/>
      <c r="I124" s="158"/>
      <c r="J124" s="158"/>
      <c r="K124" s="158"/>
      <c r="L124" s="158"/>
      <c r="M124" s="158"/>
      <c r="N124" s="157"/>
      <c r="O124" s="157"/>
      <c r="P124" s="157"/>
      <c r="Q124" s="157"/>
      <c r="R124" s="158"/>
      <c r="S124" s="158"/>
      <c r="T124" s="158"/>
      <c r="U124" s="158"/>
      <c r="V124" s="158"/>
      <c r="W124" s="158"/>
      <c r="X124" s="15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1" x14ac:dyDescent="0.2">
      <c r="A125" s="155"/>
      <c r="B125" s="156"/>
      <c r="C125" s="186" t="s">
        <v>306</v>
      </c>
      <c r="D125" s="159"/>
      <c r="E125" s="160"/>
      <c r="F125" s="158"/>
      <c r="G125" s="158"/>
      <c r="H125" s="158"/>
      <c r="I125" s="158"/>
      <c r="J125" s="158"/>
      <c r="K125" s="158"/>
      <c r="L125" s="158"/>
      <c r="M125" s="158"/>
      <c r="N125" s="157"/>
      <c r="O125" s="157"/>
      <c r="P125" s="157"/>
      <c r="Q125" s="157"/>
      <c r="R125" s="158"/>
      <c r="S125" s="158"/>
      <c r="T125" s="158"/>
      <c r="U125" s="158"/>
      <c r="V125" s="158"/>
      <c r="W125" s="158"/>
      <c r="X125" s="15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1" x14ac:dyDescent="0.2">
      <c r="A126" s="155"/>
      <c r="B126" s="156"/>
      <c r="C126" s="186" t="s">
        <v>307</v>
      </c>
      <c r="D126" s="159"/>
      <c r="E126" s="160">
        <v>0.18190999999999999</v>
      </c>
      <c r="F126" s="158"/>
      <c r="G126" s="158"/>
      <c r="H126" s="158"/>
      <c r="I126" s="158"/>
      <c r="J126" s="158"/>
      <c r="K126" s="158"/>
      <c r="L126" s="158"/>
      <c r="M126" s="158"/>
      <c r="N126" s="157"/>
      <c r="O126" s="157"/>
      <c r="P126" s="157"/>
      <c r="Q126" s="157"/>
      <c r="R126" s="158"/>
      <c r="S126" s="158"/>
      <c r="T126" s="158"/>
      <c r="U126" s="158"/>
      <c r="V126" s="158"/>
      <c r="W126" s="158"/>
      <c r="X126" s="15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1" x14ac:dyDescent="0.2">
      <c r="A127" s="155"/>
      <c r="B127" s="156"/>
      <c r="C127" s="186" t="s">
        <v>308</v>
      </c>
      <c r="D127" s="159"/>
      <c r="E127" s="160">
        <v>9.7199999999999995E-2</v>
      </c>
      <c r="F127" s="158"/>
      <c r="G127" s="158"/>
      <c r="H127" s="158"/>
      <c r="I127" s="158"/>
      <c r="J127" s="158"/>
      <c r="K127" s="158"/>
      <c r="L127" s="158"/>
      <c r="M127" s="158"/>
      <c r="N127" s="157"/>
      <c r="O127" s="157"/>
      <c r="P127" s="157"/>
      <c r="Q127" s="157"/>
      <c r="R127" s="158"/>
      <c r="S127" s="158"/>
      <c r="T127" s="158"/>
      <c r="U127" s="158"/>
      <c r="V127" s="158"/>
      <c r="W127" s="158"/>
      <c r="X127" s="15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1" x14ac:dyDescent="0.2">
      <c r="A128" s="162" t="s">
        <v>102</v>
      </c>
      <c r="B128" s="163" t="s">
        <v>232</v>
      </c>
      <c r="C128" s="184" t="s">
        <v>233</v>
      </c>
      <c r="D128" s="164"/>
      <c r="E128" s="165"/>
      <c r="F128" s="166"/>
      <c r="G128" s="166">
        <f>SUM(G129,G132,G134,G136,G138)</f>
        <v>0</v>
      </c>
      <c r="H128" s="166"/>
      <c r="I128" s="166">
        <f>SUM(I129:I138)</f>
        <v>0</v>
      </c>
      <c r="J128" s="166"/>
      <c r="K128" s="166">
        <f>SUM(K129:K138)</f>
        <v>0</v>
      </c>
      <c r="L128" s="166"/>
      <c r="M128" s="166">
        <f>SUM(M129:M138)</f>
        <v>0</v>
      </c>
      <c r="N128" s="165"/>
      <c r="O128" s="165">
        <f>SUM(O129:O138)</f>
        <v>0.1</v>
      </c>
      <c r="P128" s="165"/>
      <c r="Q128" s="165">
        <f>SUM(Q129:Q138)</f>
        <v>0</v>
      </c>
      <c r="R128" s="166"/>
      <c r="S128" s="166"/>
      <c r="T128" s="158"/>
      <c r="U128" s="158"/>
      <c r="V128" s="158"/>
      <c r="W128" s="158"/>
      <c r="X128" s="15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outlineLevel="1" x14ac:dyDescent="0.2">
      <c r="A129" s="169">
        <v>28</v>
      </c>
      <c r="B129" s="170" t="s">
        <v>234</v>
      </c>
      <c r="C129" s="185" t="s">
        <v>235</v>
      </c>
      <c r="D129" s="171" t="s">
        <v>236</v>
      </c>
      <c r="E129" s="172">
        <v>15.2</v>
      </c>
      <c r="F129" s="173"/>
      <c r="G129" s="174">
        <f>ROUND(E129*F129,2)</f>
        <v>0</v>
      </c>
      <c r="H129" s="173"/>
      <c r="I129" s="174">
        <f>ROUND(E129*H129,2)</f>
        <v>0</v>
      </c>
      <c r="J129" s="173"/>
      <c r="K129" s="174">
        <f>ROUND(E129*J129,2)</f>
        <v>0</v>
      </c>
      <c r="L129" s="174">
        <v>21</v>
      </c>
      <c r="M129" s="174">
        <f>G129*(1+L129/100)</f>
        <v>0</v>
      </c>
      <c r="N129" s="172">
        <v>1.0000000000000001E-5</v>
      </c>
      <c r="O129" s="172">
        <f>ROUND(E129*N129,2)</f>
        <v>0</v>
      </c>
      <c r="P129" s="172">
        <v>0</v>
      </c>
      <c r="Q129" s="172">
        <f>ROUND(E129*P129,2)</f>
        <v>0</v>
      </c>
      <c r="R129" s="174" t="s">
        <v>237</v>
      </c>
      <c r="S129" s="174" t="s">
        <v>105</v>
      </c>
      <c r="T129" s="158"/>
      <c r="U129" s="158"/>
      <c r="V129" s="158"/>
      <c r="W129" s="158"/>
      <c r="X129" s="15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1" x14ac:dyDescent="0.2">
      <c r="A130" s="155"/>
      <c r="B130" s="156"/>
      <c r="C130" s="252" t="s">
        <v>238</v>
      </c>
      <c r="D130" s="253"/>
      <c r="E130" s="253"/>
      <c r="F130" s="253"/>
      <c r="G130" s="253"/>
      <c r="H130" s="158"/>
      <c r="I130" s="158"/>
      <c r="J130" s="158"/>
      <c r="K130" s="158"/>
      <c r="L130" s="158"/>
      <c r="M130" s="158"/>
      <c r="N130" s="157"/>
      <c r="O130" s="157"/>
      <c r="P130" s="157"/>
      <c r="Q130" s="157"/>
      <c r="R130" s="158"/>
      <c r="S130" s="158"/>
      <c r="T130" s="158"/>
      <c r="U130" s="158"/>
      <c r="V130" s="158"/>
      <c r="W130" s="158"/>
      <c r="X130" s="15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outlineLevel="1" x14ac:dyDescent="0.2">
      <c r="A131" s="155"/>
      <c r="B131" s="156"/>
      <c r="C131" s="186" t="s">
        <v>239</v>
      </c>
      <c r="D131" s="159"/>
      <c r="E131" s="160">
        <v>15.2</v>
      </c>
      <c r="F131" s="158"/>
      <c r="G131" s="158"/>
      <c r="H131" s="158"/>
      <c r="I131" s="158"/>
      <c r="J131" s="158"/>
      <c r="K131" s="158"/>
      <c r="L131" s="158"/>
      <c r="M131" s="158"/>
      <c r="N131" s="157"/>
      <c r="O131" s="157"/>
      <c r="P131" s="157"/>
      <c r="Q131" s="157"/>
      <c r="R131" s="158"/>
      <c r="S131" s="158"/>
      <c r="T131" s="158"/>
      <c r="U131" s="158"/>
      <c r="V131" s="158"/>
      <c r="W131" s="158"/>
      <c r="X131" s="158"/>
      <c r="Y131" s="148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ht="33.75" outlineLevel="1" x14ac:dyDescent="0.2">
      <c r="A132" s="169">
        <v>29</v>
      </c>
      <c r="B132" s="170" t="s">
        <v>240</v>
      </c>
      <c r="C132" s="185" t="s">
        <v>241</v>
      </c>
      <c r="D132" s="171" t="s">
        <v>184</v>
      </c>
      <c r="E132" s="172">
        <v>3</v>
      </c>
      <c r="F132" s="173"/>
      <c r="G132" s="174">
        <f>ROUND(E132*F132,2)</f>
        <v>0</v>
      </c>
      <c r="H132" s="173"/>
      <c r="I132" s="174">
        <f>ROUND(E132*H132,2)</f>
        <v>0</v>
      </c>
      <c r="J132" s="173"/>
      <c r="K132" s="174">
        <f>ROUND(E132*J132,2)</f>
        <v>0</v>
      </c>
      <c r="L132" s="174">
        <v>21</v>
      </c>
      <c r="M132" s="174">
        <f>G132*(1+L132/100)</f>
        <v>0</v>
      </c>
      <c r="N132" s="172">
        <v>3.2499999999999999E-3</v>
      </c>
      <c r="O132" s="172">
        <f>ROUND(E132*N132,2)</f>
        <v>0.01</v>
      </c>
      <c r="P132" s="172">
        <v>0</v>
      </c>
      <c r="Q132" s="172">
        <f>ROUND(E132*P132,2)</f>
        <v>0</v>
      </c>
      <c r="R132" s="174" t="s">
        <v>237</v>
      </c>
      <c r="S132" s="174" t="s">
        <v>105</v>
      </c>
      <c r="T132" s="158"/>
      <c r="U132" s="158"/>
      <c r="V132" s="158"/>
      <c r="W132" s="158"/>
      <c r="X132" s="15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1" x14ac:dyDescent="0.2">
      <c r="A133" s="155"/>
      <c r="B133" s="156"/>
      <c r="C133" s="252" t="s">
        <v>242</v>
      </c>
      <c r="D133" s="253"/>
      <c r="E133" s="253"/>
      <c r="F133" s="253"/>
      <c r="G133" s="253"/>
      <c r="H133" s="158"/>
      <c r="I133" s="158"/>
      <c r="J133" s="158"/>
      <c r="K133" s="158"/>
      <c r="L133" s="158"/>
      <c r="M133" s="158"/>
      <c r="N133" s="157"/>
      <c r="O133" s="157"/>
      <c r="P133" s="157"/>
      <c r="Q133" s="157"/>
      <c r="R133" s="158"/>
      <c r="S133" s="158"/>
      <c r="T133" s="158"/>
      <c r="U133" s="158"/>
      <c r="V133" s="158"/>
      <c r="W133" s="158"/>
      <c r="X133" s="15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1" x14ac:dyDescent="0.2">
      <c r="A134" s="169">
        <v>30</v>
      </c>
      <c r="B134" s="170" t="s">
        <v>243</v>
      </c>
      <c r="C134" s="185" t="s">
        <v>244</v>
      </c>
      <c r="D134" s="171" t="s">
        <v>184</v>
      </c>
      <c r="E134" s="172">
        <v>2</v>
      </c>
      <c r="F134" s="173"/>
      <c r="G134" s="174">
        <f>ROUND(E134*F134,2)</f>
        <v>0</v>
      </c>
      <c r="H134" s="173"/>
      <c r="I134" s="174">
        <f>ROUND(E134*H134,2)</f>
        <v>0</v>
      </c>
      <c r="J134" s="173"/>
      <c r="K134" s="174">
        <f>ROUND(E134*J134,2)</f>
        <v>0</v>
      </c>
      <c r="L134" s="174">
        <v>21</v>
      </c>
      <c r="M134" s="174">
        <f>G134*(1+L134/100)</f>
        <v>0</v>
      </c>
      <c r="N134" s="172">
        <v>6.9999999999999994E-5</v>
      </c>
      <c r="O134" s="172">
        <f>ROUND(E134*N134,2)</f>
        <v>0</v>
      </c>
      <c r="P134" s="172">
        <v>0</v>
      </c>
      <c r="Q134" s="172">
        <f>ROUND(E134*P134,2)</f>
        <v>0</v>
      </c>
      <c r="R134" s="174" t="s">
        <v>237</v>
      </c>
      <c r="S134" s="174" t="s">
        <v>105</v>
      </c>
      <c r="T134" s="158"/>
      <c r="U134" s="158"/>
      <c r="V134" s="158"/>
      <c r="W134" s="158"/>
      <c r="X134" s="15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1" x14ac:dyDescent="0.2">
      <c r="A135" s="155"/>
      <c r="B135" s="156"/>
      <c r="C135" s="252" t="s">
        <v>245</v>
      </c>
      <c r="D135" s="253"/>
      <c r="E135" s="253"/>
      <c r="F135" s="253"/>
      <c r="G135" s="253"/>
      <c r="H135" s="158"/>
      <c r="I135" s="158"/>
      <c r="J135" s="158"/>
      <c r="K135" s="158"/>
      <c r="L135" s="158"/>
      <c r="M135" s="158"/>
      <c r="N135" s="157"/>
      <c r="O135" s="157"/>
      <c r="P135" s="157"/>
      <c r="Q135" s="157"/>
      <c r="R135" s="158"/>
      <c r="S135" s="158"/>
      <c r="T135" s="158"/>
      <c r="U135" s="158"/>
      <c r="V135" s="158"/>
      <c r="W135" s="158"/>
      <c r="X135" s="15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ht="22.5" outlineLevel="1" x14ac:dyDescent="0.2">
      <c r="A136" s="169">
        <v>31</v>
      </c>
      <c r="B136" s="170" t="s">
        <v>246</v>
      </c>
      <c r="C136" s="185" t="s">
        <v>247</v>
      </c>
      <c r="D136" s="171" t="s">
        <v>184</v>
      </c>
      <c r="E136" s="172">
        <v>13</v>
      </c>
      <c r="F136" s="173"/>
      <c r="G136" s="174">
        <f>ROUND(E136*F136,2)</f>
        <v>0</v>
      </c>
      <c r="H136" s="173"/>
      <c r="I136" s="174">
        <f>ROUND(E136*H136,2)</f>
        <v>0</v>
      </c>
      <c r="J136" s="173"/>
      <c r="K136" s="174">
        <f>ROUND(E136*J136,2)</f>
        <v>0</v>
      </c>
      <c r="L136" s="174">
        <v>21</v>
      </c>
      <c r="M136" s="174">
        <f>G136*(1+L136/100)</f>
        <v>0</v>
      </c>
      <c r="N136" s="172">
        <v>5.0400000000000002E-3</v>
      </c>
      <c r="O136" s="172">
        <f>ROUND(E136*N136,2)</f>
        <v>7.0000000000000007E-2</v>
      </c>
      <c r="P136" s="172">
        <v>0</v>
      </c>
      <c r="Q136" s="172">
        <f>ROUND(E136*P136,2)</f>
        <v>0</v>
      </c>
      <c r="R136" s="174" t="s">
        <v>139</v>
      </c>
      <c r="S136" s="174" t="s">
        <v>105</v>
      </c>
      <c r="T136" s="158"/>
      <c r="U136" s="158"/>
      <c r="V136" s="158"/>
      <c r="W136" s="158"/>
      <c r="X136" s="15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x14ac:dyDescent="0.2">
      <c r="A137" s="155"/>
      <c r="B137" s="156"/>
      <c r="C137" s="186" t="s">
        <v>248</v>
      </c>
      <c r="D137" s="159"/>
      <c r="E137" s="160">
        <v>13</v>
      </c>
      <c r="F137" s="158"/>
      <c r="G137" s="158"/>
      <c r="H137" s="158"/>
      <c r="I137" s="158"/>
      <c r="J137" s="158"/>
      <c r="K137" s="158"/>
      <c r="L137" s="158"/>
      <c r="M137" s="158"/>
      <c r="N137" s="157"/>
      <c r="O137" s="157"/>
      <c r="P137" s="157"/>
      <c r="Q137" s="157"/>
      <c r="R137" s="158"/>
      <c r="S137" s="158"/>
      <c r="T137" s="167"/>
      <c r="U137" s="161"/>
      <c r="V137" s="161">
        <f>SUM(V138:V140)</f>
        <v>379.64</v>
      </c>
      <c r="W137" s="161"/>
      <c r="X137" s="161"/>
      <c r="AG137" t="s">
        <v>103</v>
      </c>
    </row>
    <row r="138" spans="1:60" ht="22.5" outlineLevel="1" x14ac:dyDescent="0.2">
      <c r="A138" s="177">
        <v>32</v>
      </c>
      <c r="B138" s="178" t="s">
        <v>249</v>
      </c>
      <c r="C138" s="187" t="s">
        <v>250</v>
      </c>
      <c r="D138" s="179" t="s">
        <v>184</v>
      </c>
      <c r="E138" s="180">
        <v>1</v>
      </c>
      <c r="F138" s="181"/>
      <c r="G138" s="182">
        <f>ROUND(E138*F138,2)</f>
        <v>0</v>
      </c>
      <c r="H138" s="181"/>
      <c r="I138" s="182">
        <f>ROUND(E138*H138,2)</f>
        <v>0</v>
      </c>
      <c r="J138" s="181"/>
      <c r="K138" s="182">
        <f>ROUND(E138*J138,2)</f>
        <v>0</v>
      </c>
      <c r="L138" s="182">
        <v>21</v>
      </c>
      <c r="M138" s="182">
        <f>G138*(1+L138/100)</f>
        <v>0</v>
      </c>
      <c r="N138" s="180">
        <v>1.512E-2</v>
      </c>
      <c r="O138" s="180">
        <f>ROUND(E138*N138,2)</f>
        <v>0.02</v>
      </c>
      <c r="P138" s="180">
        <v>0</v>
      </c>
      <c r="Q138" s="180">
        <f>ROUND(E138*P138,2)</f>
        <v>0</v>
      </c>
      <c r="R138" s="182" t="s">
        <v>139</v>
      </c>
      <c r="S138" s="182" t="s">
        <v>105</v>
      </c>
      <c r="T138" s="175" t="s">
        <v>105</v>
      </c>
      <c r="U138" s="158">
        <v>0.9385</v>
      </c>
      <c r="V138" s="158">
        <f>ROUND(E141*U138,2)</f>
        <v>379.64</v>
      </c>
      <c r="W138" s="158"/>
      <c r="X138" s="158" t="s">
        <v>189</v>
      </c>
      <c r="Y138" s="148"/>
      <c r="Z138" s="148"/>
      <c r="AA138" s="148"/>
      <c r="AB138" s="148"/>
      <c r="AC138" s="148"/>
      <c r="AD138" s="148"/>
      <c r="AE138" s="148"/>
      <c r="AF138" s="148"/>
      <c r="AG138" s="148" t="s">
        <v>190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1" x14ac:dyDescent="0.2">
      <c r="A139" s="155"/>
      <c r="B139" s="156"/>
      <c r="C139" s="186"/>
      <c r="D139" s="159"/>
      <c r="E139" s="160"/>
      <c r="F139" s="158"/>
      <c r="G139" s="158"/>
      <c r="H139" s="158"/>
      <c r="I139" s="158"/>
      <c r="J139" s="158"/>
      <c r="K139" s="158"/>
      <c r="L139" s="158"/>
      <c r="M139" s="158"/>
      <c r="N139" s="157"/>
      <c r="O139" s="157"/>
      <c r="P139" s="157"/>
      <c r="Q139" s="157"/>
      <c r="R139" s="158"/>
      <c r="S139" s="158"/>
      <c r="T139" s="158"/>
      <c r="U139" s="158"/>
      <c r="V139" s="158"/>
      <c r="W139" s="158"/>
      <c r="X139" s="158"/>
      <c r="Y139" s="148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62" t="s">
        <v>102</v>
      </c>
      <c r="B140" s="163" t="s">
        <v>70</v>
      </c>
      <c r="C140" s="184" t="s">
        <v>71</v>
      </c>
      <c r="D140" s="164"/>
      <c r="E140" s="165"/>
      <c r="F140" s="166"/>
      <c r="G140" s="166">
        <f>SUM(G141)</f>
        <v>0</v>
      </c>
      <c r="H140" s="166"/>
      <c r="I140" s="166">
        <f>SUM(I141:I143)</f>
        <v>0</v>
      </c>
      <c r="J140" s="166"/>
      <c r="K140" s="166">
        <f>SUM(K141:K143)</f>
        <v>0</v>
      </c>
      <c r="L140" s="166"/>
      <c r="M140" s="166">
        <f>SUM(M141:M143)</f>
        <v>0</v>
      </c>
      <c r="N140" s="165"/>
      <c r="O140" s="165">
        <f>SUM(O141:O143)</f>
        <v>0</v>
      </c>
      <c r="P140" s="165"/>
      <c r="Q140" s="165">
        <f>SUM(Q141:Q143)</f>
        <v>0</v>
      </c>
      <c r="R140" s="166"/>
      <c r="S140" s="166"/>
      <c r="T140" s="158"/>
      <c r="U140" s="158"/>
      <c r="V140" s="158"/>
      <c r="W140" s="158"/>
      <c r="X140" s="158"/>
      <c r="Y140" s="148"/>
      <c r="Z140" s="148"/>
      <c r="AA140" s="148"/>
      <c r="AB140" s="148"/>
      <c r="AC140" s="148"/>
      <c r="AD140" s="148"/>
      <c r="AE140" s="148"/>
      <c r="AF140" s="148"/>
      <c r="AG140" s="148" t="s">
        <v>108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ht="22.5" x14ac:dyDescent="0.2">
      <c r="A141" s="169">
        <v>33</v>
      </c>
      <c r="B141" s="170" t="s">
        <v>188</v>
      </c>
      <c r="C141" s="185" t="s">
        <v>300</v>
      </c>
      <c r="D141" s="171" t="s">
        <v>142</v>
      </c>
      <c r="E141" s="172">
        <v>404.51598000000001</v>
      </c>
      <c r="F141" s="173"/>
      <c r="G141" s="174">
        <f>ROUND(E141*F141,2)</f>
        <v>0</v>
      </c>
      <c r="H141" s="173"/>
      <c r="I141" s="174">
        <f>ROUND(E141*H141,2)</f>
        <v>0</v>
      </c>
      <c r="J141" s="173"/>
      <c r="K141" s="174">
        <f>ROUND(E141*J141,2)</f>
        <v>0</v>
      </c>
      <c r="L141" s="174">
        <v>21</v>
      </c>
      <c r="M141" s="174">
        <f>G141*(1+L141/100)</f>
        <v>0</v>
      </c>
      <c r="N141" s="172">
        <v>0</v>
      </c>
      <c r="O141" s="172">
        <f>ROUND(E141*N141,2)</f>
        <v>0</v>
      </c>
      <c r="P141" s="172">
        <v>0</v>
      </c>
      <c r="Q141" s="172">
        <f>ROUND(E141*P141,2)</f>
        <v>0</v>
      </c>
      <c r="R141" s="174" t="s">
        <v>187</v>
      </c>
      <c r="S141" s="174" t="s">
        <v>259</v>
      </c>
      <c r="T141" s="167"/>
      <c r="U141" s="161"/>
      <c r="V141" s="161">
        <f>SUM(V142:V149)</f>
        <v>19.78</v>
      </c>
      <c r="W141" s="161"/>
      <c r="X141" s="161"/>
      <c r="AG141" t="s">
        <v>103</v>
      </c>
    </row>
    <row r="142" spans="1:60" outlineLevel="1" x14ac:dyDescent="0.2">
      <c r="A142" s="155"/>
      <c r="B142" s="156"/>
      <c r="C142" s="252" t="s">
        <v>301</v>
      </c>
      <c r="D142" s="253"/>
      <c r="E142" s="253"/>
      <c r="F142" s="253"/>
      <c r="G142" s="253"/>
      <c r="H142" s="158"/>
      <c r="I142" s="158"/>
      <c r="J142" s="158"/>
      <c r="K142" s="158"/>
      <c r="L142" s="158"/>
      <c r="M142" s="158"/>
      <c r="N142" s="157"/>
      <c r="O142" s="157"/>
      <c r="P142" s="157"/>
      <c r="Q142" s="157"/>
      <c r="R142" s="158"/>
      <c r="S142" s="158"/>
      <c r="T142" s="175" t="s">
        <v>105</v>
      </c>
      <c r="U142" s="158">
        <v>4.9000000000000002E-2</v>
      </c>
      <c r="V142" s="158">
        <f>ROUND(E145*U142,2)</f>
        <v>1.48</v>
      </c>
      <c r="W142" s="158"/>
      <c r="X142" s="158" t="s">
        <v>106</v>
      </c>
      <c r="Y142" s="148"/>
      <c r="Z142" s="148"/>
      <c r="AA142" s="148"/>
      <c r="AB142" s="148"/>
      <c r="AC142" s="148"/>
      <c r="AD142" s="148"/>
      <c r="AE142" s="148"/>
      <c r="AF142" s="148"/>
      <c r="AG142" s="148" t="s">
        <v>107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1" x14ac:dyDescent="0.2">
      <c r="A143" s="155"/>
      <c r="B143" s="156"/>
      <c r="C143" s="254"/>
      <c r="D143" s="254"/>
      <c r="E143" s="254"/>
      <c r="F143" s="254"/>
      <c r="G143" s="254"/>
      <c r="H143" s="158"/>
      <c r="I143" s="158"/>
      <c r="J143" s="158"/>
      <c r="K143" s="158"/>
      <c r="L143" s="158"/>
      <c r="M143" s="158"/>
      <c r="N143" s="157"/>
      <c r="O143" s="157"/>
      <c r="P143" s="157"/>
      <c r="Q143" s="157"/>
      <c r="R143" s="158"/>
      <c r="S143" s="158"/>
      <c r="T143" s="158"/>
      <c r="U143" s="158"/>
      <c r="V143" s="158"/>
      <c r="W143" s="158"/>
      <c r="X143" s="158"/>
      <c r="Y143" s="148"/>
      <c r="Z143" s="148"/>
      <c r="AA143" s="148"/>
      <c r="AB143" s="148"/>
      <c r="AC143" s="148"/>
      <c r="AD143" s="148"/>
      <c r="AE143" s="148"/>
      <c r="AF143" s="148"/>
      <c r="AG143" s="148" t="s">
        <v>109</v>
      </c>
      <c r="AH143" s="148">
        <v>0</v>
      </c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1" x14ac:dyDescent="0.2">
      <c r="A144" s="162" t="s">
        <v>102</v>
      </c>
      <c r="B144" s="163" t="s">
        <v>72</v>
      </c>
      <c r="C144" s="184" t="s">
        <v>73</v>
      </c>
      <c r="D144" s="164"/>
      <c r="E144" s="165"/>
      <c r="F144" s="166"/>
      <c r="G144" s="166">
        <f>SUM(G145,G147,G149,G151,G153)</f>
        <v>0</v>
      </c>
      <c r="H144" s="166"/>
      <c r="I144" s="166">
        <f>SUM(I145:I152)</f>
        <v>0</v>
      </c>
      <c r="J144" s="166"/>
      <c r="K144" s="166">
        <f>SUM(K145:K152)</f>
        <v>0</v>
      </c>
      <c r="L144" s="166"/>
      <c r="M144" s="166">
        <f>SUM(M145:M152)</f>
        <v>0</v>
      </c>
      <c r="N144" s="165"/>
      <c r="O144" s="165">
        <f>SUM(O145:O152)</f>
        <v>0.2</v>
      </c>
      <c r="P144" s="165"/>
      <c r="Q144" s="165">
        <f>SUM(Q145:Q152)</f>
        <v>0</v>
      </c>
      <c r="R144" s="166"/>
      <c r="S144" s="166"/>
      <c r="T144" s="175" t="s">
        <v>105</v>
      </c>
      <c r="U144" s="158">
        <v>0.34</v>
      </c>
      <c r="V144" s="158">
        <f>ROUND(E147*U144,2)</f>
        <v>10.27</v>
      </c>
      <c r="W144" s="158"/>
      <c r="X144" s="158" t="s">
        <v>106</v>
      </c>
      <c r="Y144" s="148"/>
      <c r="Z144" s="148"/>
      <c r="AA144" s="148"/>
      <c r="AB144" s="148"/>
      <c r="AC144" s="148"/>
      <c r="AD144" s="148"/>
      <c r="AE144" s="148"/>
      <c r="AF144" s="148"/>
      <c r="AG144" s="148" t="s">
        <v>107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ht="33.75" outlineLevel="1" x14ac:dyDescent="0.2">
      <c r="A145" s="169">
        <v>34</v>
      </c>
      <c r="B145" s="170" t="s">
        <v>191</v>
      </c>
      <c r="C145" s="185" t="s">
        <v>192</v>
      </c>
      <c r="D145" s="171" t="s">
        <v>110</v>
      </c>
      <c r="E145" s="172">
        <v>30.2</v>
      </c>
      <c r="F145" s="173"/>
      <c r="G145" s="174">
        <f>ROUND(E145*F145,2)</f>
        <v>0</v>
      </c>
      <c r="H145" s="173"/>
      <c r="I145" s="174">
        <f>ROUND(E145*H145,2)</f>
        <v>0</v>
      </c>
      <c r="J145" s="173"/>
      <c r="K145" s="174">
        <f>ROUND(E145*J145,2)</f>
        <v>0</v>
      </c>
      <c r="L145" s="174">
        <v>21</v>
      </c>
      <c r="M145" s="174">
        <f>G145*(1+L145/100)</f>
        <v>0</v>
      </c>
      <c r="N145" s="172">
        <v>5.1999999999999995E-4</v>
      </c>
      <c r="O145" s="172">
        <f>ROUND(E145*N145,2)</f>
        <v>0.02</v>
      </c>
      <c r="P145" s="172">
        <v>0</v>
      </c>
      <c r="Q145" s="172">
        <f>ROUND(E145*P145,2)</f>
        <v>0</v>
      </c>
      <c r="R145" s="174" t="s">
        <v>193</v>
      </c>
      <c r="S145" s="174" t="s">
        <v>105</v>
      </c>
      <c r="T145" s="158"/>
      <c r="U145" s="158"/>
      <c r="V145" s="158"/>
      <c r="W145" s="158"/>
      <c r="X145" s="158"/>
      <c r="Y145" s="148"/>
      <c r="Z145" s="148"/>
      <c r="AA145" s="148"/>
      <c r="AB145" s="148"/>
      <c r="AC145" s="148"/>
      <c r="AD145" s="148"/>
      <c r="AE145" s="148"/>
      <c r="AF145" s="148"/>
      <c r="AG145" s="148" t="s">
        <v>109</v>
      </c>
      <c r="AH145" s="148">
        <v>0</v>
      </c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outlineLevel="1" x14ac:dyDescent="0.2">
      <c r="A146" s="155"/>
      <c r="B146" s="156"/>
      <c r="C146" s="186" t="s">
        <v>194</v>
      </c>
      <c r="D146" s="159"/>
      <c r="E146" s="160">
        <v>30.2</v>
      </c>
      <c r="F146" s="158"/>
      <c r="G146" s="158"/>
      <c r="H146" s="158"/>
      <c r="I146" s="158"/>
      <c r="J146" s="158"/>
      <c r="K146" s="158"/>
      <c r="L146" s="158"/>
      <c r="M146" s="158"/>
      <c r="N146" s="157"/>
      <c r="O146" s="157"/>
      <c r="P146" s="157"/>
      <c r="Q146" s="157"/>
      <c r="R146" s="158"/>
      <c r="S146" s="158"/>
      <c r="T146" s="175" t="s">
        <v>105</v>
      </c>
      <c r="U146" s="158">
        <v>0.26600000000000001</v>
      </c>
      <c r="V146" s="158">
        <f>ROUND(E149*U146,2)</f>
        <v>8.0299999999999994</v>
      </c>
      <c r="W146" s="158"/>
      <c r="X146" s="158" t="s">
        <v>106</v>
      </c>
      <c r="Y146" s="148"/>
      <c r="Z146" s="148"/>
      <c r="AA146" s="148"/>
      <c r="AB146" s="148"/>
      <c r="AC146" s="148"/>
      <c r="AD146" s="148"/>
      <c r="AE146" s="148"/>
      <c r="AF146" s="148"/>
      <c r="AG146" s="148" t="s">
        <v>107</v>
      </c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ht="22.5" outlineLevel="1" x14ac:dyDescent="0.2">
      <c r="A147" s="169">
        <v>35</v>
      </c>
      <c r="B147" s="170" t="s">
        <v>195</v>
      </c>
      <c r="C147" s="185" t="s">
        <v>196</v>
      </c>
      <c r="D147" s="171" t="s">
        <v>110</v>
      </c>
      <c r="E147" s="172">
        <v>30.2</v>
      </c>
      <c r="F147" s="173"/>
      <c r="G147" s="174">
        <f>ROUND(E147*F147,2)</f>
        <v>0</v>
      </c>
      <c r="H147" s="173"/>
      <c r="I147" s="174">
        <f>ROUND(E147*H147,2)</f>
        <v>0</v>
      </c>
      <c r="J147" s="173"/>
      <c r="K147" s="174">
        <f>ROUND(E147*J147,2)</f>
        <v>0</v>
      </c>
      <c r="L147" s="174">
        <v>21</v>
      </c>
      <c r="M147" s="174">
        <f>G147*(1+L147/100)</f>
        <v>0</v>
      </c>
      <c r="N147" s="172">
        <v>8.0000000000000007E-5</v>
      </c>
      <c r="O147" s="172">
        <f>ROUND(E147*N147,2)</f>
        <v>0</v>
      </c>
      <c r="P147" s="172">
        <v>0</v>
      </c>
      <c r="Q147" s="172">
        <f>ROUND(E147*P147,2)</f>
        <v>0</v>
      </c>
      <c r="R147" s="174" t="s">
        <v>193</v>
      </c>
      <c r="S147" s="174" t="s">
        <v>105</v>
      </c>
      <c r="T147" s="158"/>
      <c r="U147" s="158"/>
      <c r="V147" s="158"/>
      <c r="W147" s="158"/>
      <c r="X147" s="158"/>
      <c r="Y147" s="148"/>
      <c r="Z147" s="148"/>
      <c r="AA147" s="148"/>
      <c r="AB147" s="148"/>
      <c r="AC147" s="148"/>
      <c r="AD147" s="148"/>
      <c r="AE147" s="148"/>
      <c r="AF147" s="148"/>
      <c r="AG147" s="148" t="s">
        <v>109</v>
      </c>
      <c r="AH147" s="148">
        <v>0</v>
      </c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1" x14ac:dyDescent="0.2">
      <c r="A148" s="155"/>
      <c r="B148" s="156"/>
      <c r="C148" s="186" t="s">
        <v>197</v>
      </c>
      <c r="D148" s="159"/>
      <c r="E148" s="160">
        <v>30.2</v>
      </c>
      <c r="F148" s="158"/>
      <c r="G148" s="158"/>
      <c r="H148" s="158"/>
      <c r="I148" s="158"/>
      <c r="J148" s="158"/>
      <c r="K148" s="158"/>
      <c r="L148" s="158"/>
      <c r="M148" s="158"/>
      <c r="N148" s="157"/>
      <c r="O148" s="157"/>
      <c r="P148" s="157"/>
      <c r="Q148" s="157"/>
      <c r="R148" s="158"/>
      <c r="S148" s="158"/>
      <c r="T148" s="175" t="s">
        <v>105</v>
      </c>
      <c r="U148" s="158">
        <v>0</v>
      </c>
      <c r="V148" s="158">
        <f>ROUND(E151*U148,2)</f>
        <v>0</v>
      </c>
      <c r="W148" s="158"/>
      <c r="X148" s="158" t="s">
        <v>140</v>
      </c>
      <c r="Y148" s="148"/>
      <c r="Z148" s="148"/>
      <c r="AA148" s="148"/>
      <c r="AB148" s="148"/>
      <c r="AC148" s="148"/>
      <c r="AD148" s="148"/>
      <c r="AE148" s="148"/>
      <c r="AF148" s="148"/>
      <c r="AG148" s="148" t="s">
        <v>141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ht="22.5" outlineLevel="1" x14ac:dyDescent="0.2">
      <c r="A149" s="169">
        <v>36</v>
      </c>
      <c r="B149" s="170" t="s">
        <v>198</v>
      </c>
      <c r="C149" s="185" t="s">
        <v>199</v>
      </c>
      <c r="D149" s="171" t="s">
        <v>110</v>
      </c>
      <c r="E149" s="172">
        <v>30.2</v>
      </c>
      <c r="F149" s="173"/>
      <c r="G149" s="174">
        <f>ROUND(E149*F149,2)</f>
        <v>0</v>
      </c>
      <c r="H149" s="173"/>
      <c r="I149" s="174">
        <f>ROUND(E149*H149,2)</f>
        <v>0</v>
      </c>
      <c r="J149" s="173"/>
      <c r="K149" s="174">
        <f>ROUND(E149*J149,2)</f>
        <v>0</v>
      </c>
      <c r="L149" s="174">
        <v>21</v>
      </c>
      <c r="M149" s="174">
        <f>G149*(1+L149/100)</f>
        <v>0</v>
      </c>
      <c r="N149" s="172">
        <v>5.8E-4</v>
      </c>
      <c r="O149" s="172">
        <f>ROUND(E149*N149,2)</f>
        <v>0.02</v>
      </c>
      <c r="P149" s="172">
        <v>0</v>
      </c>
      <c r="Q149" s="172">
        <f>ROUND(E149*P149,2)</f>
        <v>0</v>
      </c>
      <c r="R149" s="174" t="s">
        <v>193</v>
      </c>
      <c r="S149" s="174" t="s">
        <v>105</v>
      </c>
      <c r="T149" s="158"/>
      <c r="U149" s="158"/>
      <c r="V149" s="158"/>
      <c r="W149" s="158"/>
      <c r="X149" s="158"/>
      <c r="Y149" s="148"/>
      <c r="Z149" s="148"/>
      <c r="AA149" s="148"/>
      <c r="AB149" s="148"/>
      <c r="AC149" s="148"/>
      <c r="AD149" s="148"/>
      <c r="AE149" s="148"/>
      <c r="AF149" s="148"/>
      <c r="AG149" s="148" t="s">
        <v>109</v>
      </c>
      <c r="AH149" s="148">
        <v>0</v>
      </c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outlineLevel="1" x14ac:dyDescent="0.2">
      <c r="A150" s="155"/>
      <c r="B150" s="156"/>
      <c r="C150" s="186" t="s">
        <v>200</v>
      </c>
      <c r="D150" s="159"/>
      <c r="E150" s="160">
        <v>30.2</v>
      </c>
      <c r="F150" s="158"/>
      <c r="G150" s="158"/>
      <c r="H150" s="158"/>
      <c r="I150" s="158"/>
      <c r="J150" s="158"/>
      <c r="K150" s="158"/>
      <c r="L150" s="158"/>
      <c r="M150" s="158"/>
      <c r="N150" s="157"/>
      <c r="O150" s="157"/>
      <c r="P150" s="157"/>
      <c r="Q150" s="157"/>
      <c r="R150" s="158"/>
      <c r="S150" s="158"/>
      <c r="T150" s="158"/>
      <c r="U150" s="158"/>
      <c r="V150" s="158"/>
      <c r="W150" s="158"/>
      <c r="X150" s="15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ht="33.75" outlineLevel="1" x14ac:dyDescent="0.2">
      <c r="A151" s="169">
        <v>37</v>
      </c>
      <c r="B151" s="170" t="s">
        <v>201</v>
      </c>
      <c r="C151" s="185" t="s">
        <v>202</v>
      </c>
      <c r="D151" s="171" t="s">
        <v>110</v>
      </c>
      <c r="E151" s="172">
        <v>34.729999999999997</v>
      </c>
      <c r="F151" s="173"/>
      <c r="G151" s="174">
        <f>ROUND(E151*F151,2)</f>
        <v>0</v>
      </c>
      <c r="H151" s="173"/>
      <c r="I151" s="174">
        <f>ROUND(E151*H151,2)</f>
        <v>0</v>
      </c>
      <c r="J151" s="173"/>
      <c r="K151" s="174">
        <f>ROUND(E151*J151,2)</f>
        <v>0</v>
      </c>
      <c r="L151" s="174">
        <v>21</v>
      </c>
      <c r="M151" s="174">
        <f>G151*(1+L151/100)</f>
        <v>0</v>
      </c>
      <c r="N151" s="172">
        <v>4.4999999999999997E-3</v>
      </c>
      <c r="O151" s="172">
        <f>ROUND(E151*N151,2)</f>
        <v>0.16</v>
      </c>
      <c r="P151" s="172">
        <v>0</v>
      </c>
      <c r="Q151" s="172">
        <f>ROUND(E151*P151,2)</f>
        <v>0</v>
      </c>
      <c r="R151" s="174" t="s">
        <v>139</v>
      </c>
      <c r="S151" s="174" t="s">
        <v>105</v>
      </c>
      <c r="T151" s="158"/>
      <c r="U151" s="158"/>
      <c r="V151" s="158"/>
      <c r="W151" s="158"/>
      <c r="X151" s="158"/>
      <c r="Y151" s="148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outlineLevel="1" x14ac:dyDescent="0.2">
      <c r="A152" s="155"/>
      <c r="B152" s="156"/>
      <c r="C152" s="186" t="s">
        <v>203</v>
      </c>
      <c r="D152" s="159"/>
      <c r="E152" s="160">
        <v>34.729999999999997</v>
      </c>
      <c r="F152" s="158"/>
      <c r="G152" s="158"/>
      <c r="H152" s="158"/>
      <c r="I152" s="158"/>
      <c r="J152" s="158"/>
      <c r="K152" s="158"/>
      <c r="L152" s="158"/>
      <c r="M152" s="158"/>
      <c r="N152" s="157"/>
      <c r="O152" s="157"/>
      <c r="P152" s="157"/>
      <c r="Q152" s="157"/>
      <c r="R152" s="158"/>
      <c r="S152" s="158"/>
      <c r="T152" s="158"/>
      <c r="U152" s="158"/>
      <c r="V152" s="158"/>
      <c r="W152" s="158"/>
      <c r="X152" s="15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outlineLevel="1" x14ac:dyDescent="0.2">
      <c r="A153" s="169">
        <v>38</v>
      </c>
      <c r="B153" s="170" t="s">
        <v>330</v>
      </c>
      <c r="C153" s="185" t="s">
        <v>331</v>
      </c>
      <c r="D153" s="171" t="s">
        <v>142</v>
      </c>
      <c r="E153" s="172">
        <v>0.19192000000000001</v>
      </c>
      <c r="F153" s="173"/>
      <c r="G153" s="174">
        <f>ROUND(E153*F153,2)</f>
        <v>0</v>
      </c>
      <c r="H153" s="173"/>
      <c r="I153" s="174">
        <f>ROUND(E153*H153,2)</f>
        <v>0</v>
      </c>
      <c r="J153" s="173"/>
      <c r="K153" s="174">
        <f>ROUND(E153*J153,2)</f>
        <v>0</v>
      </c>
      <c r="L153" s="174">
        <v>21</v>
      </c>
      <c r="M153" s="174">
        <f>G153*(1+L153/100)</f>
        <v>0</v>
      </c>
      <c r="N153" s="172">
        <v>0</v>
      </c>
      <c r="O153" s="172">
        <f>ROUND(E153*N153,2)</f>
        <v>0</v>
      </c>
      <c r="P153" s="172">
        <v>0</v>
      </c>
      <c r="Q153" s="172">
        <f>ROUND(E153*P153,2)</f>
        <v>0</v>
      </c>
      <c r="R153" s="174" t="s">
        <v>193</v>
      </c>
      <c r="S153" s="174" t="s">
        <v>259</v>
      </c>
      <c r="T153" s="158"/>
      <c r="U153" s="158"/>
      <c r="V153" s="158"/>
      <c r="W153" s="158"/>
      <c r="X153" s="158"/>
      <c r="Y153" s="148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outlineLevel="1" x14ac:dyDescent="0.2">
      <c r="A154" s="155"/>
      <c r="B154" s="156"/>
      <c r="C154" s="252" t="s">
        <v>332</v>
      </c>
      <c r="D154" s="253"/>
      <c r="E154" s="253"/>
      <c r="F154" s="253"/>
      <c r="G154" s="253"/>
      <c r="H154" s="158"/>
      <c r="I154" s="158"/>
      <c r="J154" s="158"/>
      <c r="K154" s="158"/>
      <c r="L154" s="158"/>
      <c r="M154" s="158"/>
      <c r="N154" s="157"/>
      <c r="O154" s="157"/>
      <c r="P154" s="157"/>
      <c r="Q154" s="157"/>
      <c r="R154" s="158"/>
      <c r="S154" s="158"/>
      <c r="T154" s="158"/>
      <c r="U154" s="158"/>
      <c r="V154" s="158"/>
      <c r="W154" s="158"/>
      <c r="X154" s="15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48"/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outlineLevel="1" x14ac:dyDescent="0.2">
      <c r="A155" s="162" t="s">
        <v>102</v>
      </c>
      <c r="B155" s="163" t="s">
        <v>251</v>
      </c>
      <c r="C155" s="184" t="s">
        <v>333</v>
      </c>
      <c r="D155" s="164"/>
      <c r="E155" s="165"/>
      <c r="F155" s="166"/>
      <c r="G155" s="166">
        <f>SUM(G156,G158)</f>
        <v>0</v>
      </c>
      <c r="H155" s="166"/>
      <c r="I155" s="166">
        <f>SUM(I156:I158)</f>
        <v>0</v>
      </c>
      <c r="J155" s="166"/>
      <c r="K155" s="166">
        <f>SUM(K156:K158)</f>
        <v>0</v>
      </c>
      <c r="L155" s="166"/>
      <c r="M155" s="166">
        <f>SUM(M156:M158)</f>
        <v>0</v>
      </c>
      <c r="N155" s="165"/>
      <c r="O155" s="165">
        <f>SUM(O156:O158)</f>
        <v>0</v>
      </c>
      <c r="P155" s="165"/>
      <c r="Q155" s="165">
        <f>SUM(Q156:Q158)</f>
        <v>0</v>
      </c>
      <c r="R155" s="166"/>
      <c r="S155" s="166"/>
      <c r="T155" s="158"/>
      <c r="U155" s="158"/>
      <c r="V155" s="158"/>
      <c r="W155" s="158"/>
      <c r="X155" s="158"/>
      <c r="Y155" s="148"/>
      <c r="Z155" s="148"/>
      <c r="AA155" s="148"/>
      <c r="AB155" s="148"/>
      <c r="AC155" s="148"/>
      <c r="AD155" s="148"/>
      <c r="AE155" s="148"/>
      <c r="AF155" s="148"/>
      <c r="AG155" s="148"/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outlineLevel="1" x14ac:dyDescent="0.2">
      <c r="A156" s="169">
        <v>39</v>
      </c>
      <c r="B156" s="170" t="s">
        <v>252</v>
      </c>
      <c r="C156" s="185" t="s">
        <v>253</v>
      </c>
      <c r="D156" s="171" t="s">
        <v>184</v>
      </c>
      <c r="E156" s="172">
        <v>2</v>
      </c>
      <c r="F156" s="173"/>
      <c r="G156" s="182">
        <f>ROUND(E156*F156,2)</f>
        <v>0</v>
      </c>
      <c r="H156" s="173"/>
      <c r="I156" s="174">
        <f>ROUND(E156*H156,2)</f>
        <v>0</v>
      </c>
      <c r="J156" s="173"/>
      <c r="K156" s="174">
        <f>ROUND(E156*J156,2)</f>
        <v>0</v>
      </c>
      <c r="L156" s="174">
        <v>21</v>
      </c>
      <c r="M156" s="174">
        <f>G156*(1+L156/100)</f>
        <v>0</v>
      </c>
      <c r="N156" s="172">
        <v>0</v>
      </c>
      <c r="O156" s="172">
        <f>ROUND(E156*N156,2)</f>
        <v>0</v>
      </c>
      <c r="P156" s="172">
        <v>0</v>
      </c>
      <c r="Q156" s="172">
        <f>ROUND(E156*P156,2)</f>
        <v>0</v>
      </c>
      <c r="R156" s="174"/>
      <c r="S156" s="174" t="s">
        <v>105</v>
      </c>
      <c r="T156" s="158"/>
      <c r="U156" s="158"/>
      <c r="V156" s="158"/>
      <c r="W156" s="158"/>
      <c r="X156" s="15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outlineLevel="1" x14ac:dyDescent="0.2">
      <c r="A157" s="155"/>
      <c r="B157" s="156"/>
      <c r="C157" s="186" t="s">
        <v>254</v>
      </c>
      <c r="D157" s="159"/>
      <c r="E157" s="160">
        <v>2</v>
      </c>
      <c r="F157" s="158"/>
      <c r="G157" s="158"/>
      <c r="H157" s="158"/>
      <c r="I157" s="158"/>
      <c r="J157" s="158"/>
      <c r="K157" s="158"/>
      <c r="L157" s="158"/>
      <c r="M157" s="158"/>
      <c r="N157" s="157"/>
      <c r="O157" s="157"/>
      <c r="P157" s="157"/>
      <c r="Q157" s="157"/>
      <c r="R157" s="158"/>
      <c r="S157" s="158"/>
      <c r="T157" s="158"/>
      <c r="U157" s="158"/>
      <c r="V157" s="158"/>
      <c r="W157" s="158"/>
      <c r="X157" s="158"/>
      <c r="Y157" s="148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outlineLevel="1" x14ac:dyDescent="0.2">
      <c r="A158" s="177">
        <v>40</v>
      </c>
      <c r="B158" s="178" t="s">
        <v>255</v>
      </c>
      <c r="C158" s="187" t="s">
        <v>256</v>
      </c>
      <c r="D158" s="179" t="s">
        <v>257</v>
      </c>
      <c r="E158" s="180">
        <v>2</v>
      </c>
      <c r="F158" s="181"/>
      <c r="G158" s="182">
        <f>ROUND(E158*F158,2)</f>
        <v>0</v>
      </c>
      <c r="H158" s="181"/>
      <c r="I158" s="182">
        <f>ROUND(E158*H158,2)</f>
        <v>0</v>
      </c>
      <c r="J158" s="181"/>
      <c r="K158" s="182">
        <f>ROUND(E158*J158,2)</f>
        <v>0</v>
      </c>
      <c r="L158" s="182">
        <v>21</v>
      </c>
      <c r="M158" s="182">
        <f>G158*(1+L158/100)</f>
        <v>0</v>
      </c>
      <c r="N158" s="180">
        <v>0</v>
      </c>
      <c r="O158" s="180">
        <f>ROUND(E158*N158,2)</f>
        <v>0</v>
      </c>
      <c r="P158" s="180">
        <v>0</v>
      </c>
      <c r="Q158" s="180">
        <f>ROUND(E158*P158,2)</f>
        <v>0</v>
      </c>
      <c r="R158" s="182"/>
      <c r="S158" s="182" t="s">
        <v>258</v>
      </c>
      <c r="T158" s="158"/>
      <c r="U158" s="158"/>
      <c r="V158" s="158"/>
      <c r="W158" s="158"/>
      <c r="X158" s="158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x14ac:dyDescent="0.2">
      <c r="A159" s="155"/>
      <c r="B159" s="156"/>
      <c r="C159" s="186"/>
      <c r="D159" s="159"/>
      <c r="E159" s="160"/>
      <c r="F159" s="158"/>
      <c r="G159" s="158"/>
      <c r="H159" s="158"/>
      <c r="I159" s="158"/>
      <c r="J159" s="158"/>
      <c r="K159" s="158"/>
      <c r="L159" s="158"/>
      <c r="M159" s="158"/>
      <c r="N159" s="157"/>
      <c r="O159" s="157"/>
      <c r="P159" s="157"/>
      <c r="Q159" s="157"/>
      <c r="R159" s="158"/>
      <c r="S159" s="158"/>
      <c r="T159" s="167"/>
      <c r="U159" s="161"/>
      <c r="V159" s="161">
        <f>SUM(V160:V173)</f>
        <v>0</v>
      </c>
      <c r="W159" s="161"/>
      <c r="X159" s="161"/>
      <c r="AG159" t="s">
        <v>103</v>
      </c>
    </row>
    <row r="160" spans="1:60" outlineLevel="1" x14ac:dyDescent="0.2">
      <c r="A160" s="155"/>
      <c r="B160" s="156"/>
      <c r="C160" s="186"/>
      <c r="D160" s="159"/>
      <c r="E160" s="160"/>
      <c r="F160" s="158"/>
      <c r="G160" s="158"/>
      <c r="H160" s="158"/>
      <c r="I160" s="158"/>
      <c r="J160" s="158"/>
      <c r="K160" s="158"/>
      <c r="L160" s="158"/>
      <c r="M160" s="158"/>
      <c r="N160" s="157"/>
      <c r="O160" s="157"/>
      <c r="P160" s="157"/>
      <c r="Q160" s="157"/>
      <c r="R160" s="158"/>
      <c r="S160" s="158"/>
      <c r="T160" s="183" t="s">
        <v>204</v>
      </c>
      <c r="U160" s="158">
        <v>0</v>
      </c>
      <c r="V160" s="158">
        <f>ROUND(E163*U160,2)</f>
        <v>0</v>
      </c>
      <c r="W160" s="158"/>
      <c r="X160" s="158" t="s">
        <v>208</v>
      </c>
      <c r="Y160" s="148"/>
      <c r="Z160" s="148"/>
      <c r="AA160" s="148"/>
      <c r="AB160" s="148"/>
      <c r="AC160" s="148"/>
      <c r="AD160" s="148"/>
      <c r="AE160" s="148"/>
      <c r="AF160" s="148"/>
      <c r="AG160" s="148" t="s">
        <v>209</v>
      </c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1" x14ac:dyDescent="0.2">
      <c r="A161" s="155"/>
      <c r="B161" s="156"/>
      <c r="C161" s="186"/>
      <c r="D161" s="159"/>
      <c r="E161" s="160"/>
      <c r="F161" s="158"/>
      <c r="G161" s="158"/>
      <c r="H161" s="158"/>
      <c r="I161" s="158"/>
      <c r="J161" s="158"/>
      <c r="K161" s="158"/>
      <c r="L161" s="158"/>
      <c r="M161" s="158"/>
      <c r="N161" s="157"/>
      <c r="O161" s="157"/>
      <c r="P161" s="157"/>
      <c r="Q161" s="157"/>
      <c r="R161" s="158"/>
      <c r="S161" s="158"/>
      <c r="T161" s="175" t="s">
        <v>204</v>
      </c>
      <c r="U161" s="158">
        <v>0</v>
      </c>
      <c r="V161" s="158">
        <f>ROUND(E164*U161,2)</f>
        <v>0</v>
      </c>
      <c r="W161" s="158"/>
      <c r="X161" s="158" t="s">
        <v>208</v>
      </c>
      <c r="Y161" s="148"/>
      <c r="Z161" s="148"/>
      <c r="AA161" s="148"/>
      <c r="AB161" s="148"/>
      <c r="AC161" s="148"/>
      <c r="AD161" s="148"/>
      <c r="AE161" s="148"/>
      <c r="AF161" s="148"/>
      <c r="AG161" s="148" t="s">
        <v>209</v>
      </c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outlineLevel="1" x14ac:dyDescent="0.2">
      <c r="A162" s="162" t="s">
        <v>102</v>
      </c>
      <c r="B162" s="163" t="s">
        <v>74</v>
      </c>
      <c r="C162" s="184" t="s">
        <v>27</v>
      </c>
      <c r="D162" s="164"/>
      <c r="E162" s="165"/>
      <c r="F162" s="166"/>
      <c r="G162" s="166">
        <f>SUM(G163,G164,G168,G173,G176)</f>
        <v>0</v>
      </c>
      <c r="H162" s="166"/>
      <c r="I162" s="166">
        <f>SUM(I163:I176)</f>
        <v>0</v>
      </c>
      <c r="J162" s="166"/>
      <c r="K162" s="166">
        <f>SUM(K163:K176)</f>
        <v>0</v>
      </c>
      <c r="L162" s="166"/>
      <c r="M162" s="166">
        <f>SUM(M163:M176)</f>
        <v>0</v>
      </c>
      <c r="N162" s="165"/>
      <c r="O162" s="165">
        <f>SUM(O163:O176)</f>
        <v>0</v>
      </c>
      <c r="P162" s="165"/>
      <c r="Q162" s="165">
        <f>SUM(Q163:Q176)</f>
        <v>0</v>
      </c>
      <c r="R162" s="166"/>
      <c r="S162" s="166"/>
      <c r="T162" s="158"/>
      <c r="U162" s="158"/>
      <c r="V162" s="158"/>
      <c r="W162" s="158"/>
      <c r="X162" s="158"/>
      <c r="Y162" s="148"/>
      <c r="Z162" s="148"/>
      <c r="AA162" s="148"/>
      <c r="AB162" s="148"/>
      <c r="AC162" s="148"/>
      <c r="AD162" s="148"/>
      <c r="AE162" s="148"/>
      <c r="AF162" s="148"/>
      <c r="AG162" s="148" t="s">
        <v>172</v>
      </c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76" t="str">
        <f>C165</f>
        <v>Vybudování zpevněných ploch pro skladování materiálu, doprava a osazení kontejnerů nebo ohrazení pro skladování materiálu.</v>
      </c>
      <c r="BB162" s="148"/>
      <c r="BC162" s="148"/>
      <c r="BD162" s="148"/>
      <c r="BE162" s="148"/>
      <c r="BF162" s="148"/>
      <c r="BG162" s="148"/>
      <c r="BH162" s="148"/>
    </row>
    <row r="163" spans="1:60" outlineLevel="1" x14ac:dyDescent="0.2">
      <c r="A163" s="177">
        <v>41</v>
      </c>
      <c r="B163" s="178" t="s">
        <v>205</v>
      </c>
      <c r="C163" s="187" t="s">
        <v>206</v>
      </c>
      <c r="D163" s="179" t="s">
        <v>207</v>
      </c>
      <c r="E163" s="180">
        <v>1</v>
      </c>
      <c r="F163" s="181"/>
      <c r="G163" s="182">
        <f>ROUND(E163*F163,2)</f>
        <v>0</v>
      </c>
      <c r="H163" s="181"/>
      <c r="I163" s="182">
        <f>ROUND(E163*H163,2)</f>
        <v>0</v>
      </c>
      <c r="J163" s="181"/>
      <c r="K163" s="182">
        <f>ROUND(E163*J163,2)</f>
        <v>0</v>
      </c>
      <c r="L163" s="182">
        <v>21</v>
      </c>
      <c r="M163" s="182">
        <f>G163*(1+L163/100)</f>
        <v>0</v>
      </c>
      <c r="N163" s="180">
        <v>0</v>
      </c>
      <c r="O163" s="180">
        <f>ROUND(E163*N163,2)</f>
        <v>0</v>
      </c>
      <c r="P163" s="180">
        <v>0</v>
      </c>
      <c r="Q163" s="180">
        <f>ROUND(E163*P163,2)</f>
        <v>0</v>
      </c>
      <c r="R163" s="182"/>
      <c r="S163" s="182" t="s">
        <v>105</v>
      </c>
      <c r="T163" s="158"/>
      <c r="U163" s="158"/>
      <c r="V163" s="158"/>
      <c r="W163" s="158"/>
      <c r="X163" s="158"/>
      <c r="Y163" s="148"/>
      <c r="Z163" s="148"/>
      <c r="AA163" s="148"/>
      <c r="AB163" s="148"/>
      <c r="AC163" s="148"/>
      <c r="AD163" s="148"/>
      <c r="AE163" s="148"/>
      <c r="AF163" s="148"/>
      <c r="AG163" s="148" t="s">
        <v>172</v>
      </c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outlineLevel="1" x14ac:dyDescent="0.2">
      <c r="A164" s="169">
        <v>42</v>
      </c>
      <c r="B164" s="170" t="s">
        <v>210</v>
      </c>
      <c r="C164" s="185" t="s">
        <v>211</v>
      </c>
      <c r="D164" s="171" t="s">
        <v>207</v>
      </c>
      <c r="E164" s="172">
        <v>1</v>
      </c>
      <c r="F164" s="173"/>
      <c r="G164" s="174">
        <f>ROUND(E164*F164,2)</f>
        <v>0</v>
      </c>
      <c r="H164" s="173"/>
      <c r="I164" s="174">
        <f>ROUND(E164*H164,2)</f>
        <v>0</v>
      </c>
      <c r="J164" s="173"/>
      <c r="K164" s="174">
        <f>ROUND(E164*J164,2)</f>
        <v>0</v>
      </c>
      <c r="L164" s="174">
        <v>21</v>
      </c>
      <c r="M164" s="174">
        <f>G164*(1+L164/100)</f>
        <v>0</v>
      </c>
      <c r="N164" s="172">
        <v>0</v>
      </c>
      <c r="O164" s="172">
        <f>ROUND(E164*N164,2)</f>
        <v>0</v>
      </c>
      <c r="P164" s="172">
        <v>0</v>
      </c>
      <c r="Q164" s="172">
        <f>ROUND(E164*P164,2)</f>
        <v>0</v>
      </c>
      <c r="R164" s="174"/>
      <c r="S164" s="174" t="s">
        <v>105</v>
      </c>
      <c r="T164" s="158"/>
      <c r="U164" s="158"/>
      <c r="V164" s="158"/>
      <c r="W164" s="158"/>
      <c r="X164" s="158"/>
      <c r="Y164" s="148"/>
      <c r="Z164" s="148"/>
      <c r="AA164" s="148"/>
      <c r="AB164" s="148"/>
      <c r="AC164" s="148"/>
      <c r="AD164" s="148"/>
      <c r="AE164" s="148"/>
      <c r="AF164" s="148"/>
      <c r="AG164" s="148" t="s">
        <v>172</v>
      </c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76" t="str">
        <f>C167</f>
        <v>Doprava a osazení mobilních buněk sociálního zařízení – umývárny, toalety, šatny. Přizpůsobení prostor zadavatele pro tyto účely.</v>
      </c>
      <c r="BB164" s="148"/>
      <c r="BC164" s="148"/>
      <c r="BD164" s="148"/>
      <c r="BE164" s="148"/>
      <c r="BF164" s="148"/>
      <c r="BG164" s="148"/>
      <c r="BH164" s="148"/>
    </row>
    <row r="165" spans="1:60" outlineLevel="1" x14ac:dyDescent="0.2">
      <c r="A165" s="155"/>
      <c r="B165" s="156"/>
      <c r="C165" s="250" t="s">
        <v>212</v>
      </c>
      <c r="D165" s="251"/>
      <c r="E165" s="251"/>
      <c r="F165" s="251"/>
      <c r="G165" s="251"/>
      <c r="H165" s="158"/>
      <c r="I165" s="158"/>
      <c r="J165" s="158"/>
      <c r="K165" s="158"/>
      <c r="L165" s="158"/>
      <c r="M165" s="158"/>
      <c r="N165" s="157"/>
      <c r="O165" s="157"/>
      <c r="P165" s="157"/>
      <c r="Q165" s="157"/>
      <c r="R165" s="158"/>
      <c r="S165" s="158"/>
      <c r="T165" s="175" t="s">
        <v>204</v>
      </c>
      <c r="U165" s="158">
        <v>0</v>
      </c>
      <c r="V165" s="158">
        <f>ROUND(E168*U165,2)</f>
        <v>0</v>
      </c>
      <c r="W165" s="158"/>
      <c r="X165" s="158" t="s">
        <v>208</v>
      </c>
      <c r="Y165" s="148"/>
      <c r="Z165" s="148"/>
      <c r="AA165" s="148"/>
      <c r="AB165" s="148"/>
      <c r="AC165" s="148"/>
      <c r="AD165" s="148"/>
      <c r="AE165" s="148"/>
      <c r="AF165" s="148"/>
      <c r="AG165" s="148" t="s">
        <v>209</v>
      </c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outlineLevel="1" x14ac:dyDescent="0.2">
      <c r="A166" s="155"/>
      <c r="B166" s="156"/>
      <c r="C166" s="248" t="s">
        <v>226</v>
      </c>
      <c r="D166" s="249"/>
      <c r="E166" s="249"/>
      <c r="F166" s="249"/>
      <c r="G166" s="249"/>
      <c r="H166" s="158"/>
      <c r="I166" s="158"/>
      <c r="J166" s="158"/>
      <c r="K166" s="158"/>
      <c r="L166" s="158"/>
      <c r="M166" s="158"/>
      <c r="N166" s="157"/>
      <c r="O166" s="157"/>
      <c r="P166" s="157"/>
      <c r="Q166" s="157"/>
      <c r="R166" s="158"/>
      <c r="S166" s="158"/>
      <c r="T166" s="158"/>
      <c r="U166" s="158"/>
      <c r="V166" s="158"/>
      <c r="W166" s="158"/>
      <c r="X166" s="158"/>
      <c r="Y166" s="148"/>
      <c r="Z166" s="148"/>
      <c r="AA166" s="148"/>
      <c r="AB166" s="148"/>
      <c r="AC166" s="148"/>
      <c r="AD166" s="148"/>
      <c r="AE166" s="148"/>
      <c r="AF166" s="148"/>
      <c r="AG166" s="148" t="s">
        <v>172</v>
      </c>
      <c r="AH166" s="148"/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outlineLevel="1" x14ac:dyDescent="0.2">
      <c r="A167" s="155"/>
      <c r="B167" s="156"/>
      <c r="C167" s="248" t="s">
        <v>213</v>
      </c>
      <c r="D167" s="249"/>
      <c r="E167" s="249"/>
      <c r="F167" s="249"/>
      <c r="G167" s="249"/>
      <c r="H167" s="158"/>
      <c r="I167" s="158"/>
      <c r="J167" s="158"/>
      <c r="K167" s="158"/>
      <c r="L167" s="158"/>
      <c r="M167" s="158"/>
      <c r="N167" s="157"/>
      <c r="O167" s="157"/>
      <c r="P167" s="157"/>
      <c r="Q167" s="157"/>
      <c r="R167" s="158"/>
      <c r="S167" s="158"/>
      <c r="T167" s="158"/>
      <c r="U167" s="158"/>
      <c r="V167" s="158"/>
      <c r="W167" s="158"/>
      <c r="X167" s="158"/>
      <c r="Y167" s="148"/>
      <c r="Z167" s="148"/>
      <c r="AA167" s="148"/>
      <c r="AB167" s="148"/>
      <c r="AC167" s="148"/>
      <c r="AD167" s="148"/>
      <c r="AE167" s="148"/>
      <c r="AF167" s="148"/>
      <c r="AG167" s="148" t="s">
        <v>172</v>
      </c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outlineLevel="1" x14ac:dyDescent="0.2">
      <c r="A168" s="169">
        <v>43</v>
      </c>
      <c r="B168" s="170" t="s">
        <v>214</v>
      </c>
      <c r="C168" s="185" t="s">
        <v>215</v>
      </c>
      <c r="D168" s="171" t="s">
        <v>207</v>
      </c>
      <c r="E168" s="172">
        <v>1</v>
      </c>
      <c r="F168" s="173"/>
      <c r="G168" s="174">
        <f>ROUND(E168*F168,2)</f>
        <v>0</v>
      </c>
      <c r="H168" s="173"/>
      <c r="I168" s="174">
        <f>ROUND(E168*H168,2)</f>
        <v>0</v>
      </c>
      <c r="J168" s="173"/>
      <c r="K168" s="174">
        <f>ROUND(E168*J168,2)</f>
        <v>0</v>
      </c>
      <c r="L168" s="174">
        <v>21</v>
      </c>
      <c r="M168" s="174">
        <f>G168*(1+L168/100)</f>
        <v>0</v>
      </c>
      <c r="N168" s="172">
        <v>0</v>
      </c>
      <c r="O168" s="172">
        <f>ROUND(E168*N168,2)</f>
        <v>0</v>
      </c>
      <c r="P168" s="172">
        <v>0</v>
      </c>
      <c r="Q168" s="172">
        <f>ROUND(E168*P168,2)</f>
        <v>0</v>
      </c>
      <c r="R168" s="174"/>
      <c r="S168" s="174" t="s">
        <v>105</v>
      </c>
      <c r="T168" s="158"/>
      <c r="U168" s="158"/>
      <c r="V168" s="158"/>
      <c r="W168" s="158"/>
      <c r="X168" s="158"/>
      <c r="Y168" s="148"/>
      <c r="Z168" s="148"/>
      <c r="AA168" s="148"/>
      <c r="AB168" s="148"/>
      <c r="AC168" s="148"/>
      <c r="AD168" s="148"/>
      <c r="AE168" s="148"/>
      <c r="AF168" s="148"/>
      <c r="AG168" s="148" t="s">
        <v>172</v>
      </c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outlineLevel="1" x14ac:dyDescent="0.2">
      <c r="A169" s="155"/>
      <c r="B169" s="156"/>
      <c r="C169" s="250" t="s">
        <v>216</v>
      </c>
      <c r="D169" s="251"/>
      <c r="E169" s="251"/>
      <c r="F169" s="251"/>
      <c r="G169" s="251"/>
      <c r="H169" s="158"/>
      <c r="I169" s="158"/>
      <c r="J169" s="158"/>
      <c r="K169" s="158"/>
      <c r="L169" s="158"/>
      <c r="M169" s="158"/>
      <c r="N169" s="157"/>
      <c r="O169" s="157"/>
      <c r="P169" s="157"/>
      <c r="Q169" s="157"/>
      <c r="R169" s="158"/>
      <c r="S169" s="158"/>
      <c r="T169" s="158"/>
      <c r="U169" s="158"/>
      <c r="V169" s="158"/>
      <c r="W169" s="158"/>
      <c r="X169" s="158"/>
      <c r="Y169" s="148"/>
      <c r="Z169" s="148"/>
      <c r="AA169" s="148"/>
      <c r="AB169" s="148"/>
      <c r="AC169" s="148"/>
      <c r="AD169" s="148"/>
      <c r="AE169" s="148"/>
      <c r="AF169" s="148"/>
      <c r="AG169" s="148" t="s">
        <v>172</v>
      </c>
      <c r="AH169" s="148"/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</row>
    <row r="170" spans="1:60" outlineLevel="1" x14ac:dyDescent="0.2">
      <c r="A170" s="155"/>
      <c r="B170" s="156"/>
      <c r="C170" s="248" t="s">
        <v>227</v>
      </c>
      <c r="D170" s="249"/>
      <c r="E170" s="249"/>
      <c r="F170" s="249"/>
      <c r="G170" s="249"/>
      <c r="H170" s="158"/>
      <c r="I170" s="158"/>
      <c r="J170" s="158"/>
      <c r="K170" s="158"/>
      <c r="L170" s="158"/>
      <c r="M170" s="158"/>
      <c r="N170" s="157"/>
      <c r="O170" s="157"/>
      <c r="P170" s="157"/>
      <c r="Q170" s="157"/>
      <c r="R170" s="158"/>
      <c r="S170" s="158"/>
      <c r="T170" s="175" t="s">
        <v>204</v>
      </c>
      <c r="U170" s="158">
        <v>0</v>
      </c>
      <c r="V170" s="158">
        <f>ROUND(E173*U170,2)</f>
        <v>0</v>
      </c>
      <c r="W170" s="158"/>
      <c r="X170" s="158" t="s">
        <v>208</v>
      </c>
      <c r="Y170" s="148"/>
      <c r="Z170" s="148"/>
      <c r="AA170" s="148"/>
      <c r="AB170" s="148"/>
      <c r="AC170" s="148"/>
      <c r="AD170" s="148"/>
      <c r="AE170" s="148"/>
      <c r="AF170" s="148"/>
      <c r="AG170" s="148" t="s">
        <v>209</v>
      </c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outlineLevel="1" x14ac:dyDescent="0.2">
      <c r="A171" s="155"/>
      <c r="B171" s="156"/>
      <c r="C171" s="248" t="s">
        <v>217</v>
      </c>
      <c r="D171" s="249"/>
      <c r="E171" s="249"/>
      <c r="F171" s="249"/>
      <c r="G171" s="249"/>
      <c r="H171" s="158"/>
      <c r="I171" s="158"/>
      <c r="J171" s="158"/>
      <c r="K171" s="158"/>
      <c r="L171" s="158"/>
      <c r="M171" s="158"/>
      <c r="N171" s="157"/>
      <c r="O171" s="157"/>
      <c r="P171" s="157"/>
      <c r="Q171" s="157"/>
      <c r="R171" s="158"/>
      <c r="S171" s="158"/>
      <c r="T171" s="158"/>
      <c r="U171" s="158"/>
      <c r="V171" s="158"/>
      <c r="W171" s="158"/>
      <c r="X171" s="158"/>
      <c r="Y171" s="148"/>
      <c r="Z171" s="148"/>
      <c r="AA171" s="148"/>
      <c r="AB171" s="148"/>
      <c r="AC171" s="148"/>
      <c r="AD171" s="148"/>
      <c r="AE171" s="148"/>
      <c r="AF171" s="148"/>
      <c r="AG171" s="148" t="s">
        <v>172</v>
      </c>
      <c r="AH171" s="148"/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76" t="str">
        <f>C174</f>
        <v>Odvoz kontejnerů a ohrazení pro skladování a uvedení zpevněných ploch pro skladování do původního stavu.</v>
      </c>
      <c r="BB171" s="148"/>
      <c r="BC171" s="148"/>
      <c r="BD171" s="148"/>
      <c r="BE171" s="148"/>
      <c r="BF171" s="148"/>
      <c r="BG171" s="148"/>
      <c r="BH171" s="148"/>
    </row>
    <row r="172" spans="1:60" outlineLevel="1" x14ac:dyDescent="0.2">
      <c r="A172" s="155"/>
      <c r="B172" s="156"/>
      <c r="C172" s="248" t="s">
        <v>218</v>
      </c>
      <c r="D172" s="249"/>
      <c r="E172" s="249"/>
      <c r="F172" s="249"/>
      <c r="G172" s="249"/>
      <c r="H172" s="158"/>
      <c r="I172" s="158"/>
      <c r="J172" s="158"/>
      <c r="K172" s="158"/>
      <c r="L172" s="158"/>
      <c r="M172" s="158"/>
      <c r="N172" s="157"/>
      <c r="O172" s="157"/>
      <c r="P172" s="157"/>
      <c r="Q172" s="157"/>
      <c r="R172" s="158"/>
      <c r="S172" s="158"/>
      <c r="T172" s="158"/>
      <c r="U172" s="158"/>
      <c r="V172" s="158"/>
      <c r="W172" s="158"/>
      <c r="X172" s="158"/>
      <c r="Y172" s="148"/>
      <c r="Z172" s="148"/>
      <c r="AA172" s="148"/>
      <c r="AB172" s="148"/>
      <c r="AC172" s="148"/>
      <c r="AD172" s="148"/>
      <c r="AE172" s="148"/>
      <c r="AF172" s="148"/>
      <c r="AG172" s="148" t="s">
        <v>172</v>
      </c>
      <c r="AH172" s="148"/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</row>
    <row r="173" spans="1:60" outlineLevel="1" x14ac:dyDescent="0.2">
      <c r="A173" s="169">
        <v>44</v>
      </c>
      <c r="B173" s="170" t="s">
        <v>219</v>
      </c>
      <c r="C173" s="185" t="s">
        <v>220</v>
      </c>
      <c r="D173" s="171" t="s">
        <v>207</v>
      </c>
      <c r="E173" s="172">
        <v>1</v>
      </c>
      <c r="F173" s="173"/>
      <c r="G173" s="174">
        <f>ROUND(E173*F173,2)</f>
        <v>0</v>
      </c>
      <c r="H173" s="173"/>
      <c r="I173" s="174">
        <f>ROUND(E173*H173,2)</f>
        <v>0</v>
      </c>
      <c r="J173" s="173"/>
      <c r="K173" s="174">
        <f>ROUND(E173*J173,2)</f>
        <v>0</v>
      </c>
      <c r="L173" s="174">
        <v>21</v>
      </c>
      <c r="M173" s="174">
        <f>G173*(1+L173/100)</f>
        <v>0</v>
      </c>
      <c r="N173" s="172">
        <v>0</v>
      </c>
      <c r="O173" s="172">
        <f>ROUND(E173*N173,2)</f>
        <v>0</v>
      </c>
      <c r="P173" s="172">
        <v>0</v>
      </c>
      <c r="Q173" s="172">
        <f>ROUND(E173*P173,2)</f>
        <v>0</v>
      </c>
      <c r="R173" s="174"/>
      <c r="S173" s="174" t="s">
        <v>105</v>
      </c>
      <c r="T173" s="175" t="s">
        <v>204</v>
      </c>
      <c r="U173" s="158">
        <v>0</v>
      </c>
      <c r="V173" s="158">
        <f>ROUND(E176*U173,2)</f>
        <v>0</v>
      </c>
      <c r="W173" s="158"/>
      <c r="X173" s="158" t="s">
        <v>208</v>
      </c>
      <c r="Y173" s="148"/>
      <c r="Z173" s="148"/>
      <c r="AA173" s="148"/>
      <c r="AB173" s="148"/>
      <c r="AC173" s="148"/>
      <c r="AD173" s="148"/>
      <c r="AE173" s="148"/>
      <c r="AF173" s="148"/>
      <c r="AG173" s="148" t="s">
        <v>209</v>
      </c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</row>
    <row r="174" spans="1:60" x14ac:dyDescent="0.2">
      <c r="A174" s="155"/>
      <c r="B174" s="156"/>
      <c r="C174" s="250" t="s">
        <v>221</v>
      </c>
      <c r="D174" s="251"/>
      <c r="E174" s="251"/>
      <c r="F174" s="251"/>
      <c r="G174" s="251"/>
      <c r="H174" s="158"/>
      <c r="I174" s="158"/>
      <c r="J174" s="158"/>
      <c r="K174" s="158"/>
      <c r="L174" s="158"/>
      <c r="M174" s="158"/>
      <c r="N174" s="157"/>
      <c r="O174" s="157"/>
      <c r="P174" s="157"/>
      <c r="Q174" s="157"/>
      <c r="R174" s="158"/>
      <c r="S174" s="158"/>
      <c r="T174" s="3"/>
      <c r="U174" s="3"/>
      <c r="V174" s="3"/>
      <c r="W174" s="3"/>
      <c r="X174" s="3"/>
      <c r="AE174">
        <v>15</v>
      </c>
      <c r="AF174">
        <v>21</v>
      </c>
      <c r="AG174" t="s">
        <v>89</v>
      </c>
    </row>
    <row r="175" spans="1:60" x14ac:dyDescent="0.2">
      <c r="A175" s="155"/>
      <c r="B175" s="156"/>
      <c r="C175" s="248" t="s">
        <v>222</v>
      </c>
      <c r="D175" s="249"/>
      <c r="E175" s="249"/>
      <c r="F175" s="249"/>
      <c r="G175" s="249"/>
      <c r="H175" s="158"/>
      <c r="I175" s="158"/>
      <c r="J175" s="158"/>
      <c r="K175" s="158"/>
      <c r="L175" s="158"/>
      <c r="M175" s="158"/>
      <c r="N175" s="157"/>
      <c r="O175" s="157"/>
      <c r="P175" s="157"/>
      <c r="Q175" s="157"/>
      <c r="R175" s="158"/>
      <c r="S175" s="158"/>
      <c r="T175" s="3"/>
      <c r="U175" s="3"/>
      <c r="V175" s="3"/>
      <c r="W175" s="3"/>
      <c r="X175" s="3"/>
      <c r="AE175">
        <f>SUMIF(L7:L176,AE174,G7:G176)</f>
        <v>0</v>
      </c>
      <c r="AF175">
        <f>SUMIF(L7:L176,AF174,G7:G176)</f>
        <v>0</v>
      </c>
      <c r="AG175" t="s">
        <v>225</v>
      </c>
    </row>
    <row r="176" spans="1:60" x14ac:dyDescent="0.2">
      <c r="A176" s="169">
        <v>45</v>
      </c>
      <c r="B176" s="170" t="s">
        <v>223</v>
      </c>
      <c r="C176" s="185" t="s">
        <v>224</v>
      </c>
      <c r="D176" s="171" t="s">
        <v>207</v>
      </c>
      <c r="E176" s="172">
        <v>1</v>
      </c>
      <c r="F176" s="173"/>
      <c r="G176" s="174">
        <f>ROUND(E176*F176,2)</f>
        <v>0</v>
      </c>
      <c r="H176" s="173"/>
      <c r="I176" s="174">
        <f>ROUND(E176*H176,2)</f>
        <v>0</v>
      </c>
      <c r="J176" s="173"/>
      <c r="K176" s="174">
        <f>ROUND(E176*J176,2)</f>
        <v>0</v>
      </c>
      <c r="L176" s="174">
        <v>21</v>
      </c>
      <c r="M176" s="174">
        <f>G176*(1+L176/100)</f>
        <v>0</v>
      </c>
      <c r="N176" s="172">
        <v>0</v>
      </c>
      <c r="O176" s="172">
        <f>ROUND(E176*N176,2)</f>
        <v>0</v>
      </c>
      <c r="P176" s="172">
        <v>0</v>
      </c>
      <c r="Q176" s="172">
        <f>ROUND(E176*P176,2)</f>
        <v>0</v>
      </c>
      <c r="R176" s="174"/>
      <c r="S176" s="174" t="s">
        <v>105</v>
      </c>
      <c r="AG176" t="s">
        <v>228</v>
      </c>
    </row>
    <row r="177" spans="1:19" x14ac:dyDescent="0.2">
      <c r="A177" s="3"/>
      <c r="B177" s="4"/>
      <c r="C177" s="188"/>
      <c r="D177" s="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x14ac:dyDescent="0.2">
      <c r="A178" s="151"/>
      <c r="B178" s="152" t="s">
        <v>29</v>
      </c>
      <c r="C178" s="189"/>
      <c r="D178" s="153"/>
      <c r="E178" s="154"/>
      <c r="F178" s="154"/>
      <c r="G178" s="168">
        <f>G8+G68+G102+G109+G140+G144+G162+G128+G155</f>
        <v>0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x14ac:dyDescent="0.2">
      <c r="C179" s="190"/>
      <c r="D179" s="10"/>
    </row>
    <row r="180" spans="1:19" x14ac:dyDescent="0.2">
      <c r="D180" s="10"/>
    </row>
    <row r="181" spans="1:19" x14ac:dyDescent="0.2">
      <c r="D181" s="10"/>
    </row>
    <row r="182" spans="1:19" x14ac:dyDescent="0.2">
      <c r="D182" s="10"/>
    </row>
    <row r="183" spans="1:19" x14ac:dyDescent="0.2">
      <c r="D183" s="10"/>
    </row>
    <row r="184" spans="1:19" x14ac:dyDescent="0.2">
      <c r="D184" s="10"/>
    </row>
    <row r="185" spans="1:19" x14ac:dyDescent="0.2">
      <c r="D185" s="10"/>
    </row>
    <row r="186" spans="1:19" x14ac:dyDescent="0.2">
      <c r="D186" s="10"/>
    </row>
    <row r="187" spans="1:19" x14ac:dyDescent="0.2">
      <c r="D187" s="10"/>
    </row>
    <row r="188" spans="1:19" x14ac:dyDescent="0.2">
      <c r="D188" s="10"/>
    </row>
    <row r="189" spans="1:19" x14ac:dyDescent="0.2">
      <c r="D189" s="10"/>
    </row>
    <row r="190" spans="1:19" x14ac:dyDescent="0.2">
      <c r="D190" s="10"/>
    </row>
    <row r="191" spans="1:19" x14ac:dyDescent="0.2">
      <c r="D191" s="10"/>
    </row>
    <row r="192" spans="1:19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</sheetData>
  <mergeCells count="45">
    <mergeCell ref="C154:G154"/>
    <mergeCell ref="C45:G45"/>
    <mergeCell ref="C52:G52"/>
    <mergeCell ref="C55:G55"/>
    <mergeCell ref="C142:G142"/>
    <mergeCell ref="C73:G73"/>
    <mergeCell ref="C76:G76"/>
    <mergeCell ref="C79:G79"/>
    <mergeCell ref="C82:G82"/>
    <mergeCell ref="C90:G90"/>
    <mergeCell ref="C93:G93"/>
    <mergeCell ref="C99:G99"/>
    <mergeCell ref="C112:G112"/>
    <mergeCell ref="C116:G116"/>
    <mergeCell ref="C117:G117"/>
    <mergeCell ref="A1:G1"/>
    <mergeCell ref="C2:G2"/>
    <mergeCell ref="C3:G3"/>
    <mergeCell ref="C4:G4"/>
    <mergeCell ref="C70:G70"/>
    <mergeCell ref="C10:G10"/>
    <mergeCell ref="C16:G16"/>
    <mergeCell ref="C24:G24"/>
    <mergeCell ref="C19:G19"/>
    <mergeCell ref="C25:G25"/>
    <mergeCell ref="C36:G36"/>
    <mergeCell ref="C42:G42"/>
    <mergeCell ref="C89:G89"/>
    <mergeCell ref="C104:G104"/>
    <mergeCell ref="C111:G111"/>
    <mergeCell ref="C143:G143"/>
    <mergeCell ref="C130:G130"/>
    <mergeCell ref="C133:G133"/>
    <mergeCell ref="C135:G135"/>
    <mergeCell ref="C120:G120"/>
    <mergeCell ref="C123:G123"/>
    <mergeCell ref="C166:G166"/>
    <mergeCell ref="C165:G165"/>
    <mergeCell ref="C175:G175"/>
    <mergeCell ref="C167:G167"/>
    <mergeCell ref="C169:G169"/>
    <mergeCell ref="C170:G170"/>
    <mergeCell ref="C171:G171"/>
    <mergeCell ref="C172:G172"/>
    <mergeCell ref="C174:G17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Jakub Skřivánek</cp:lastModifiedBy>
  <cp:lastPrinted>2022-08-04T13:02:41Z</cp:lastPrinted>
  <dcterms:created xsi:type="dcterms:W3CDTF">2009-04-08T07:15:50Z</dcterms:created>
  <dcterms:modified xsi:type="dcterms:W3CDTF">2022-08-04T13:02:44Z</dcterms:modified>
</cp:coreProperties>
</file>