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Zakázky\Rekonstrukce splaškové kanalizace - Zlín Lešná\"/>
    </mc:Choice>
  </mc:AlternateContent>
  <bookViews>
    <workbookView xWindow="0" yWindow="0" windowWidth="28800" windowHeight="12435"/>
  </bookViews>
  <sheets>
    <sheet name="Rekapitulace stavby" sheetId="1" r:id="rId1"/>
    <sheet name="20-576-1 - Rekonstrukce s..." sheetId="2" r:id="rId2"/>
  </sheets>
  <definedNames>
    <definedName name="_xlnm._FilterDatabase" localSheetId="1" hidden="1">'20-576-1 - Rekonstrukce s...'!$C$126:$K$290</definedName>
    <definedName name="_xlnm.Print_Titles" localSheetId="1">'20-576-1 - Rekonstrukce s...'!$126:$126</definedName>
    <definedName name="_xlnm.Print_Titles" localSheetId="0">'Rekapitulace stavby'!$92:$92</definedName>
    <definedName name="_xlnm.Print_Area" localSheetId="1">'20-576-1 - Rekonstrukce s...'!$C$4:$J$76,'20-576-1 - Rekonstrukce s...'!$C$82:$J$108,'20-576-1 - Rekonstrukce s...'!$C$114:$K$290</definedName>
    <definedName name="_xlnm.Print_Area" localSheetId="0">'Rekapitulace stavby'!$D$4:$AO$76,'Rekapitulace stavby'!$C$82:$AQ$96</definedName>
  </definedNames>
  <calcPr calcId="152511"/>
</workbook>
</file>

<file path=xl/calcChain.xml><?xml version="1.0" encoding="utf-8"?>
<calcChain xmlns="http://schemas.openxmlformats.org/spreadsheetml/2006/main">
  <c r="J37" i="2" l="1"/>
  <c r="J36" i="2"/>
  <c r="AY95" i="1"/>
  <c r="J35" i="2"/>
  <c r="AX95" i="1" s="1"/>
  <c r="BI290" i="2"/>
  <c r="BH290" i="2"/>
  <c r="BG290" i="2"/>
  <c r="BF290" i="2"/>
  <c r="T290" i="2"/>
  <c r="R290" i="2"/>
  <c r="P290" i="2"/>
  <c r="BI289" i="2"/>
  <c r="BH289" i="2"/>
  <c r="BG289" i="2"/>
  <c r="BF289" i="2"/>
  <c r="T289" i="2"/>
  <c r="R289" i="2"/>
  <c r="P289" i="2"/>
  <c r="BI288" i="2"/>
  <c r="BH288" i="2"/>
  <c r="BG288" i="2"/>
  <c r="BF288" i="2"/>
  <c r="T288" i="2"/>
  <c r="R288" i="2"/>
  <c r="P288" i="2"/>
  <c r="BI287" i="2"/>
  <c r="BH287" i="2"/>
  <c r="BG287" i="2"/>
  <c r="BF287" i="2"/>
  <c r="T287" i="2"/>
  <c r="R287" i="2"/>
  <c r="P287" i="2"/>
  <c r="BI286" i="2"/>
  <c r="BH286" i="2"/>
  <c r="BG286" i="2"/>
  <c r="BF286" i="2"/>
  <c r="T286" i="2"/>
  <c r="R286" i="2"/>
  <c r="P286" i="2"/>
  <c r="BI285" i="2"/>
  <c r="BH285" i="2"/>
  <c r="BG285" i="2"/>
  <c r="BF285" i="2"/>
  <c r="T285" i="2"/>
  <c r="R285" i="2"/>
  <c r="P285" i="2"/>
  <c r="BI284" i="2"/>
  <c r="BH284" i="2"/>
  <c r="BG284" i="2"/>
  <c r="BF284" i="2"/>
  <c r="T284" i="2"/>
  <c r="R284" i="2"/>
  <c r="P284" i="2"/>
  <c r="BI283" i="2"/>
  <c r="BH283" i="2"/>
  <c r="BG283" i="2"/>
  <c r="BF283" i="2"/>
  <c r="T283" i="2"/>
  <c r="R283" i="2"/>
  <c r="P283" i="2"/>
  <c r="BI282" i="2"/>
  <c r="BH282" i="2"/>
  <c r="BG282" i="2"/>
  <c r="BF282" i="2"/>
  <c r="T282" i="2"/>
  <c r="R282" i="2"/>
  <c r="P282" i="2"/>
  <c r="BI280" i="2"/>
  <c r="BH280" i="2"/>
  <c r="BG280" i="2"/>
  <c r="BF280" i="2"/>
  <c r="T280" i="2"/>
  <c r="T279" i="2"/>
  <c r="R280" i="2"/>
  <c r="R279" i="2" s="1"/>
  <c r="P280" i="2"/>
  <c r="P279" i="2"/>
  <c r="BI278" i="2"/>
  <c r="BH278" i="2"/>
  <c r="BG278" i="2"/>
  <c r="BF278" i="2"/>
  <c r="T278" i="2"/>
  <c r="R278" i="2"/>
  <c r="P278" i="2"/>
  <c r="BI276" i="2"/>
  <c r="BH276" i="2"/>
  <c r="BG276" i="2"/>
  <c r="BF276" i="2"/>
  <c r="T276" i="2"/>
  <c r="R276" i="2"/>
  <c r="P276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2" i="2"/>
  <c r="BH272" i="2"/>
  <c r="BG272" i="2"/>
  <c r="BF272" i="2"/>
  <c r="T272" i="2"/>
  <c r="R272" i="2"/>
  <c r="P272" i="2"/>
  <c r="BI271" i="2"/>
  <c r="BH271" i="2"/>
  <c r="BG271" i="2"/>
  <c r="BF271" i="2"/>
  <c r="T271" i="2"/>
  <c r="R271" i="2"/>
  <c r="P271" i="2"/>
  <c r="BI269" i="2"/>
  <c r="BH269" i="2"/>
  <c r="BG269" i="2"/>
  <c r="BF269" i="2"/>
  <c r="T269" i="2"/>
  <c r="R269" i="2"/>
  <c r="P269" i="2"/>
  <c r="BI268" i="2"/>
  <c r="BH268" i="2"/>
  <c r="BG268" i="2"/>
  <c r="BF268" i="2"/>
  <c r="T268" i="2"/>
  <c r="R268" i="2"/>
  <c r="P268" i="2"/>
  <c r="BI262" i="2"/>
  <c r="BH262" i="2"/>
  <c r="BG262" i="2"/>
  <c r="BF262" i="2"/>
  <c r="T262" i="2"/>
  <c r="R262" i="2"/>
  <c r="P262" i="2"/>
  <c r="BI261" i="2"/>
  <c r="BH261" i="2"/>
  <c r="BG261" i="2"/>
  <c r="BF261" i="2"/>
  <c r="T261" i="2"/>
  <c r="R261" i="2"/>
  <c r="P261" i="2"/>
  <c r="BI260" i="2"/>
  <c r="BH260" i="2"/>
  <c r="BG260" i="2"/>
  <c r="BF260" i="2"/>
  <c r="T260" i="2"/>
  <c r="R260" i="2"/>
  <c r="P260" i="2"/>
  <c r="BI259" i="2"/>
  <c r="BH259" i="2"/>
  <c r="BG259" i="2"/>
  <c r="BF259" i="2"/>
  <c r="T259" i="2"/>
  <c r="R259" i="2"/>
  <c r="P259" i="2"/>
  <c r="BI258" i="2"/>
  <c r="BH258" i="2"/>
  <c r="BG258" i="2"/>
  <c r="BF258" i="2"/>
  <c r="T258" i="2"/>
  <c r="R258" i="2"/>
  <c r="P258" i="2"/>
  <c r="BI257" i="2"/>
  <c r="BH257" i="2"/>
  <c r="BG257" i="2"/>
  <c r="BF257" i="2"/>
  <c r="T257" i="2"/>
  <c r="R257" i="2"/>
  <c r="P257" i="2"/>
  <c r="BI252" i="2"/>
  <c r="BH252" i="2"/>
  <c r="BG252" i="2"/>
  <c r="BF252" i="2"/>
  <c r="T252" i="2"/>
  <c r="R252" i="2"/>
  <c r="P252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9" i="2"/>
  <c r="BH239" i="2"/>
  <c r="BG239" i="2"/>
  <c r="BF239" i="2"/>
  <c r="T239" i="2"/>
  <c r="R239" i="2"/>
  <c r="P239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6" i="2"/>
  <c r="BH236" i="2"/>
  <c r="BG236" i="2"/>
  <c r="BF236" i="2"/>
  <c r="T236" i="2"/>
  <c r="R236" i="2"/>
  <c r="P236" i="2"/>
  <c r="BI234" i="2"/>
  <c r="BH234" i="2"/>
  <c r="BG234" i="2"/>
  <c r="BF234" i="2"/>
  <c r="T234" i="2"/>
  <c r="R234" i="2"/>
  <c r="P234" i="2"/>
  <c r="BI232" i="2"/>
  <c r="BH232" i="2"/>
  <c r="BG232" i="2"/>
  <c r="BF232" i="2"/>
  <c r="T232" i="2"/>
  <c r="R232" i="2"/>
  <c r="P232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5" i="2"/>
  <c r="BH225" i="2"/>
  <c r="BG225" i="2"/>
  <c r="BF225" i="2"/>
  <c r="T225" i="2"/>
  <c r="R225" i="2"/>
  <c r="P225" i="2"/>
  <c r="BI224" i="2"/>
  <c r="BH224" i="2"/>
  <c r="BG224" i="2"/>
  <c r="BF224" i="2"/>
  <c r="T224" i="2"/>
  <c r="R224" i="2"/>
  <c r="P224" i="2"/>
  <c r="BI223" i="2"/>
  <c r="BH223" i="2"/>
  <c r="BG223" i="2"/>
  <c r="BF223" i="2"/>
  <c r="T223" i="2"/>
  <c r="R223" i="2"/>
  <c r="P223" i="2"/>
  <c r="BI222" i="2"/>
  <c r="BH222" i="2"/>
  <c r="BG222" i="2"/>
  <c r="BF222" i="2"/>
  <c r="T222" i="2"/>
  <c r="R222" i="2"/>
  <c r="P222" i="2"/>
  <c r="BI221" i="2"/>
  <c r="BH221" i="2"/>
  <c r="BG221" i="2"/>
  <c r="BF221" i="2"/>
  <c r="T221" i="2"/>
  <c r="R221" i="2"/>
  <c r="P221" i="2"/>
  <c r="BI220" i="2"/>
  <c r="BH220" i="2"/>
  <c r="BG220" i="2"/>
  <c r="BF220" i="2"/>
  <c r="T220" i="2"/>
  <c r="R220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7" i="2"/>
  <c r="BH217" i="2"/>
  <c r="BG217" i="2"/>
  <c r="BF217" i="2"/>
  <c r="T217" i="2"/>
  <c r="R217" i="2"/>
  <c r="P217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4" i="2"/>
  <c r="BH214" i="2"/>
  <c r="BG214" i="2"/>
  <c r="BF214" i="2"/>
  <c r="T214" i="2"/>
  <c r="R214" i="2"/>
  <c r="P214" i="2"/>
  <c r="BI213" i="2"/>
  <c r="BH213" i="2"/>
  <c r="BG213" i="2"/>
  <c r="BF213" i="2"/>
  <c r="T213" i="2"/>
  <c r="R213" i="2"/>
  <c r="P213" i="2"/>
  <c r="BI212" i="2"/>
  <c r="BH212" i="2"/>
  <c r="BG212" i="2"/>
  <c r="BF212" i="2"/>
  <c r="T212" i="2"/>
  <c r="R212" i="2"/>
  <c r="P212" i="2"/>
  <c r="BI211" i="2"/>
  <c r="BH211" i="2"/>
  <c r="BG211" i="2"/>
  <c r="BF211" i="2"/>
  <c r="T211" i="2"/>
  <c r="R211" i="2"/>
  <c r="P211" i="2"/>
  <c r="BI210" i="2"/>
  <c r="BH210" i="2"/>
  <c r="BG210" i="2"/>
  <c r="BF210" i="2"/>
  <c r="T210" i="2"/>
  <c r="R210" i="2"/>
  <c r="P210" i="2"/>
  <c r="BI209" i="2"/>
  <c r="BH209" i="2"/>
  <c r="BG209" i="2"/>
  <c r="BF209" i="2"/>
  <c r="T209" i="2"/>
  <c r="R209" i="2"/>
  <c r="P209" i="2"/>
  <c r="BI208" i="2"/>
  <c r="BH208" i="2"/>
  <c r="BG208" i="2"/>
  <c r="BF208" i="2"/>
  <c r="T208" i="2"/>
  <c r="R208" i="2"/>
  <c r="P208" i="2"/>
  <c r="BI207" i="2"/>
  <c r="BH207" i="2"/>
  <c r="BG207" i="2"/>
  <c r="BF207" i="2"/>
  <c r="T207" i="2"/>
  <c r="R207" i="2"/>
  <c r="P207" i="2"/>
  <c r="BI206" i="2"/>
  <c r="BH206" i="2"/>
  <c r="BG206" i="2"/>
  <c r="BF206" i="2"/>
  <c r="T206" i="2"/>
  <c r="R206" i="2"/>
  <c r="P206" i="2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T168" i="2"/>
  <c r="R169" i="2"/>
  <c r="R168" i="2"/>
  <c r="P169" i="2"/>
  <c r="P168" i="2"/>
  <c r="BI166" i="2"/>
  <c r="BH166" i="2"/>
  <c r="BG166" i="2"/>
  <c r="BF166" i="2"/>
  <c r="T166" i="2"/>
  <c r="R166" i="2"/>
  <c r="P166" i="2"/>
  <c r="BI158" i="2"/>
  <c r="BH158" i="2"/>
  <c r="BG158" i="2"/>
  <c r="BF158" i="2"/>
  <c r="T158" i="2"/>
  <c r="R158" i="2"/>
  <c r="P158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9" i="2"/>
  <c r="BH139" i="2"/>
  <c r="BG139" i="2"/>
  <c r="BF139" i="2"/>
  <c r="T139" i="2"/>
  <c r="R139" i="2"/>
  <c r="P139" i="2"/>
  <c r="BI130" i="2"/>
  <c r="BH130" i="2"/>
  <c r="BG130" i="2"/>
  <c r="BF130" i="2"/>
  <c r="T130" i="2"/>
  <c r="R130" i="2"/>
  <c r="P130" i="2"/>
  <c r="F121" i="2"/>
  <c r="E119" i="2"/>
  <c r="F89" i="2"/>
  <c r="E87" i="2"/>
  <c r="J24" i="2"/>
  <c r="E24" i="2"/>
  <c r="J92" i="2"/>
  <c r="J23" i="2"/>
  <c r="J21" i="2"/>
  <c r="E21" i="2"/>
  <c r="J123" i="2"/>
  <c r="J20" i="2"/>
  <c r="J18" i="2"/>
  <c r="E18" i="2"/>
  <c r="F124" i="2"/>
  <c r="J17" i="2"/>
  <c r="J15" i="2"/>
  <c r="E15" i="2"/>
  <c r="F123" i="2"/>
  <c r="J14" i="2"/>
  <c r="J12" i="2"/>
  <c r="J89" i="2"/>
  <c r="E7" i="2"/>
  <c r="E117" i="2" s="1"/>
  <c r="L90" i="1"/>
  <c r="AM90" i="1"/>
  <c r="AM89" i="1"/>
  <c r="L89" i="1"/>
  <c r="AM87" i="1"/>
  <c r="L87" i="1"/>
  <c r="L85" i="1"/>
  <c r="L84" i="1"/>
  <c r="BK290" i="2"/>
  <c r="J289" i="2"/>
  <c r="J282" i="2"/>
  <c r="J276" i="2"/>
  <c r="BK275" i="2"/>
  <c r="J269" i="2"/>
  <c r="J268" i="2"/>
  <c r="BK262" i="2"/>
  <c r="J260" i="2"/>
  <c r="J258" i="2"/>
  <c r="BK257" i="2"/>
  <c r="BK252" i="2"/>
  <c r="J243" i="2"/>
  <c r="BK242" i="2"/>
  <c r="BK239" i="2"/>
  <c r="BK238" i="2"/>
  <c r="BK237" i="2"/>
  <c r="J234" i="2"/>
  <c r="J228" i="2"/>
  <c r="BK227" i="2"/>
  <c r="J226" i="2"/>
  <c r="J225" i="2"/>
  <c r="J222" i="2"/>
  <c r="BK218" i="2"/>
  <c r="J217" i="2"/>
  <c r="J215" i="2"/>
  <c r="BK208" i="2"/>
  <c r="BK206" i="2"/>
  <c r="J205" i="2"/>
  <c r="J202" i="2"/>
  <c r="J196" i="2"/>
  <c r="BK193" i="2"/>
  <c r="J191" i="2"/>
  <c r="J189" i="2"/>
  <c r="BK188" i="2"/>
  <c r="J184" i="2"/>
  <c r="J183" i="2"/>
  <c r="J180" i="2"/>
  <c r="J178" i="2"/>
  <c r="J173" i="2"/>
  <c r="BK172" i="2"/>
  <c r="BK158" i="2"/>
  <c r="J149" i="2"/>
  <c r="J143" i="2"/>
  <c r="J287" i="2"/>
  <c r="BK286" i="2"/>
  <c r="BK285" i="2"/>
  <c r="BK282" i="2"/>
  <c r="BK278" i="2"/>
  <c r="BK276" i="2"/>
  <c r="BK272" i="2"/>
  <c r="J271" i="2"/>
  <c r="BK268" i="2"/>
  <c r="J262" i="2"/>
  <c r="J261" i="2"/>
  <c r="BK260" i="2"/>
  <c r="BK259" i="2"/>
  <c r="BK258" i="2"/>
  <c r="J257" i="2"/>
  <c r="J247" i="2"/>
  <c r="BK243" i="2"/>
  <c r="J242" i="2"/>
  <c r="BK240" i="2"/>
  <c r="J237" i="2"/>
  <c r="BK236" i="2"/>
  <c r="J227" i="2"/>
  <c r="J224" i="2"/>
  <c r="BK221" i="2"/>
  <c r="J220" i="2"/>
  <c r="BK219" i="2"/>
  <c r="BK215" i="2"/>
  <c r="J214" i="2"/>
  <c r="BK213" i="2"/>
  <c r="J212" i="2"/>
  <c r="J211" i="2"/>
  <c r="BK210" i="2"/>
  <c r="BK209" i="2"/>
  <c r="BK207" i="2"/>
  <c r="J206" i="2"/>
  <c r="BK204" i="2"/>
  <c r="BK203" i="2"/>
  <c r="BK202" i="2"/>
  <c r="BK201" i="2"/>
  <c r="BK197" i="2"/>
  <c r="BK196" i="2"/>
  <c r="BK194" i="2"/>
  <c r="BK192" i="2"/>
  <c r="BK189" i="2"/>
  <c r="BK173" i="2"/>
  <c r="J172" i="2"/>
  <c r="BK169" i="2"/>
  <c r="BK166" i="2"/>
  <c r="BK145" i="2"/>
  <c r="J141" i="2"/>
  <c r="J139" i="2"/>
  <c r="J130" i="2"/>
  <c r="J288" i="2"/>
  <c r="BK287" i="2"/>
  <c r="J285" i="2"/>
  <c r="BK284" i="2"/>
  <c r="BK283" i="2"/>
  <c r="BK280" i="2"/>
  <c r="J275" i="2"/>
  <c r="BK274" i="2"/>
  <c r="J236" i="2"/>
  <c r="BK234" i="2"/>
  <c r="BK232" i="2"/>
  <c r="BK228" i="2"/>
  <c r="BK226" i="2"/>
  <c r="BK223" i="2"/>
  <c r="J216" i="2"/>
  <c r="BK214" i="2"/>
  <c r="J209" i="2"/>
  <c r="J208" i="2"/>
  <c r="J207" i="2"/>
  <c r="J201" i="2"/>
  <c r="BK200" i="2"/>
  <c r="BK199" i="2"/>
  <c r="J197" i="2"/>
  <c r="BK187" i="2"/>
  <c r="J186" i="2"/>
  <c r="J169" i="2"/>
  <c r="J166" i="2"/>
  <c r="J158" i="2"/>
  <c r="J147" i="2"/>
  <c r="BK143" i="2"/>
  <c r="BK141" i="2"/>
  <c r="BK139" i="2"/>
  <c r="BK130" i="2"/>
  <c r="AS94" i="1"/>
  <c r="J290" i="2"/>
  <c r="BK289" i="2"/>
  <c r="BK288" i="2"/>
  <c r="J286" i="2"/>
  <c r="J284" i="2"/>
  <c r="J283" i="2"/>
  <c r="J280" i="2"/>
  <c r="J278" i="2"/>
  <c r="J274" i="2"/>
  <c r="J272" i="2"/>
  <c r="BK271" i="2"/>
  <c r="BK269" i="2"/>
  <c r="BK261" i="2"/>
  <c r="J259" i="2"/>
  <c r="J252" i="2"/>
  <c r="BK247" i="2"/>
  <c r="J240" i="2"/>
  <c r="J239" i="2"/>
  <c r="J238" i="2"/>
  <c r="J232" i="2"/>
  <c r="BK225" i="2"/>
  <c r="BK224" i="2"/>
  <c r="J223" i="2"/>
  <c r="BK222" i="2"/>
  <c r="J221" i="2"/>
  <c r="BK220" i="2"/>
  <c r="J219" i="2"/>
  <c r="J218" i="2"/>
  <c r="BK217" i="2"/>
  <c r="BK216" i="2"/>
  <c r="J213" i="2"/>
  <c r="BK212" i="2"/>
  <c r="BK211" i="2"/>
  <c r="J210" i="2"/>
  <c r="BK205" i="2"/>
  <c r="J204" i="2"/>
  <c r="J203" i="2"/>
  <c r="J200" i="2"/>
  <c r="J199" i="2"/>
  <c r="J194" i="2"/>
  <c r="J193" i="2"/>
  <c r="J192" i="2"/>
  <c r="BK191" i="2"/>
  <c r="J188" i="2"/>
  <c r="J187" i="2"/>
  <c r="BK186" i="2"/>
  <c r="BK184" i="2"/>
  <c r="BK183" i="2"/>
  <c r="BK180" i="2"/>
  <c r="BK178" i="2"/>
  <c r="BK149" i="2"/>
  <c r="BK147" i="2"/>
  <c r="J145" i="2"/>
  <c r="T177" i="2" l="1"/>
  <c r="T182" i="2"/>
  <c r="R185" i="2"/>
  <c r="BK129" i="2"/>
  <c r="J129" i="2" s="1"/>
  <c r="J98" i="2" s="1"/>
  <c r="P129" i="2"/>
  <c r="R129" i="2"/>
  <c r="T129" i="2"/>
  <c r="BK171" i="2"/>
  <c r="J171" i="2"/>
  <c r="J100" i="2"/>
  <c r="P171" i="2"/>
  <c r="R171" i="2"/>
  <c r="T171" i="2"/>
  <c r="BK177" i="2"/>
  <c r="J177" i="2" s="1"/>
  <c r="J101" i="2" s="1"/>
  <c r="P177" i="2"/>
  <c r="R177" i="2"/>
  <c r="BK182" i="2"/>
  <c r="J182" i="2"/>
  <c r="J102" i="2"/>
  <c r="P182" i="2"/>
  <c r="R182" i="2"/>
  <c r="BK185" i="2"/>
  <c r="J185" i="2"/>
  <c r="J103" i="2"/>
  <c r="P185" i="2"/>
  <c r="T185" i="2"/>
  <c r="BK241" i="2"/>
  <c r="J241" i="2"/>
  <c r="J104" i="2" s="1"/>
  <c r="P241" i="2"/>
  <c r="R241" i="2"/>
  <c r="T241" i="2"/>
  <c r="BK270" i="2"/>
  <c r="J270" i="2"/>
  <c r="J105" i="2"/>
  <c r="P270" i="2"/>
  <c r="R270" i="2"/>
  <c r="T270" i="2"/>
  <c r="BK281" i="2"/>
  <c r="J281" i="2"/>
  <c r="J107" i="2" s="1"/>
  <c r="P281" i="2"/>
  <c r="R281" i="2"/>
  <c r="T281" i="2"/>
  <c r="F92" i="2"/>
  <c r="J121" i="2"/>
  <c r="J124" i="2"/>
  <c r="BE141" i="2"/>
  <c r="BE158" i="2"/>
  <c r="BE172" i="2"/>
  <c r="BE173" i="2"/>
  <c r="BE178" i="2"/>
  <c r="BE189" i="2"/>
  <c r="BE201" i="2"/>
  <c r="BE206" i="2"/>
  <c r="BE207" i="2"/>
  <c r="BE208" i="2"/>
  <c r="BE214" i="2"/>
  <c r="BE223" i="2"/>
  <c r="BE226" i="2"/>
  <c r="BE227" i="2"/>
  <c r="BE234" i="2"/>
  <c r="BE238" i="2"/>
  <c r="BE240" i="2"/>
  <c r="BE243" i="2"/>
  <c r="BE259" i="2"/>
  <c r="BE262" i="2"/>
  <c r="BE268" i="2"/>
  <c r="BE275" i="2"/>
  <c r="BE285" i="2"/>
  <c r="BE286" i="2"/>
  <c r="BE290" i="2"/>
  <c r="J91" i="2"/>
  <c r="BE143" i="2"/>
  <c r="BE180" i="2"/>
  <c r="BE188" i="2"/>
  <c r="BE191" i="2"/>
  <c r="BE192" i="2"/>
  <c r="BE194" i="2"/>
  <c r="BE196" i="2"/>
  <c r="BE202" i="2"/>
  <c r="BE204" i="2"/>
  <c r="BE205" i="2"/>
  <c r="BE211" i="2"/>
  <c r="BE217" i="2"/>
  <c r="BE219" i="2"/>
  <c r="BE221" i="2"/>
  <c r="BE222" i="2"/>
  <c r="BE224" i="2"/>
  <c r="BE271" i="2"/>
  <c r="BE276" i="2"/>
  <c r="BE288" i="2"/>
  <c r="E85" i="2"/>
  <c r="BE147" i="2"/>
  <c r="BE149" i="2"/>
  <c r="BE183" i="2"/>
  <c r="BE184" i="2"/>
  <c r="BE186" i="2"/>
  <c r="BE187" i="2"/>
  <c r="BE199" i="2"/>
  <c r="BE216" i="2"/>
  <c r="BE218" i="2"/>
  <c r="BE225" i="2"/>
  <c r="BE232" i="2"/>
  <c r="BE237" i="2"/>
  <c r="BE239" i="2"/>
  <c r="BE242" i="2"/>
  <c r="BE252" i="2"/>
  <c r="BE257" i="2"/>
  <c r="BE258" i="2"/>
  <c r="BE269" i="2"/>
  <c r="BE274" i="2"/>
  <c r="BE283" i="2"/>
  <c r="BE289" i="2"/>
  <c r="F91" i="2"/>
  <c r="BE130" i="2"/>
  <c r="BE139" i="2"/>
  <c r="BE145" i="2"/>
  <c r="BE166" i="2"/>
  <c r="BE169" i="2"/>
  <c r="BE193" i="2"/>
  <c r="BE197" i="2"/>
  <c r="BE200" i="2"/>
  <c r="BE203" i="2"/>
  <c r="BE209" i="2"/>
  <c r="BE210" i="2"/>
  <c r="BE212" i="2"/>
  <c r="BE213" i="2"/>
  <c r="BE215" i="2"/>
  <c r="BE220" i="2"/>
  <c r="BE228" i="2"/>
  <c r="BE236" i="2"/>
  <c r="BE247" i="2"/>
  <c r="BE260" i="2"/>
  <c r="BE261" i="2"/>
  <c r="BE272" i="2"/>
  <c r="BE278" i="2"/>
  <c r="BE280" i="2"/>
  <c r="BE282" i="2"/>
  <c r="BE284" i="2"/>
  <c r="BE287" i="2"/>
  <c r="BK168" i="2"/>
  <c r="J168" i="2" s="1"/>
  <c r="J99" i="2" s="1"/>
  <c r="BK279" i="2"/>
  <c r="J279" i="2"/>
  <c r="J106" i="2" s="1"/>
  <c r="F36" i="2"/>
  <c r="BC95" i="1" s="1"/>
  <c r="BC94" i="1" s="1"/>
  <c r="W32" i="1" s="1"/>
  <c r="J34" i="2"/>
  <c r="AW95" i="1" s="1"/>
  <c r="F35" i="2"/>
  <c r="BB95" i="1" s="1"/>
  <c r="BB94" i="1" s="1"/>
  <c r="AX94" i="1" s="1"/>
  <c r="F34" i="2"/>
  <c r="BA95" i="1" s="1"/>
  <c r="BA94" i="1" s="1"/>
  <c r="W30" i="1" s="1"/>
  <c r="F37" i="2"/>
  <c r="BD95" i="1" s="1"/>
  <c r="BD94" i="1" s="1"/>
  <c r="W33" i="1" s="1"/>
  <c r="P128" i="2" l="1"/>
  <c r="P127" i="2"/>
  <c r="AU95" i="1" s="1"/>
  <c r="AU94" i="1" s="1"/>
  <c r="R128" i="2"/>
  <c r="R127" i="2" s="1"/>
  <c r="T128" i="2"/>
  <c r="T127" i="2" s="1"/>
  <c r="BK128" i="2"/>
  <c r="J128" i="2" s="1"/>
  <c r="J97" i="2" s="1"/>
  <c r="AW94" i="1"/>
  <c r="AK30" i="1" s="1"/>
  <c r="AY94" i="1"/>
  <c r="J33" i="2"/>
  <c r="AV95" i="1" s="1"/>
  <c r="AT95" i="1" s="1"/>
  <c r="W31" i="1"/>
  <c r="F33" i="2"/>
  <c r="AZ95" i="1" s="1"/>
  <c r="AZ94" i="1" s="1"/>
  <c r="W29" i="1" s="1"/>
  <c r="BK127" i="2" l="1"/>
  <c r="J127" i="2"/>
  <c r="J96" i="2" s="1"/>
  <c r="AV94" i="1"/>
  <c r="AK29" i="1" s="1"/>
  <c r="AT94" i="1" l="1"/>
  <c r="J30" i="2"/>
  <c r="AG95" i="1" s="1"/>
  <c r="AG94" i="1" s="1"/>
  <c r="AK26" i="1" s="1"/>
  <c r="AK35" i="1" s="1"/>
  <c r="AN94" i="1" l="1"/>
  <c r="AN95" i="1"/>
  <c r="J39" i="2"/>
</calcChain>
</file>

<file path=xl/sharedStrings.xml><?xml version="1.0" encoding="utf-8"?>
<sst xmlns="http://schemas.openxmlformats.org/spreadsheetml/2006/main" count="2140" uniqueCount="547">
  <si>
    <t>Export Komplet</t>
  </si>
  <si>
    <t/>
  </si>
  <si>
    <t>2.0</t>
  </si>
  <si>
    <t>ZAMOK</t>
  </si>
  <si>
    <t>False</t>
  </si>
  <si>
    <t>{38547e6d-b7da-406b-8657-614d0ac15394}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</si>
  <si>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</si>
  <si>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</si>
  <si>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</si>
  <si>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</si>
  <si>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</si>
  <si>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</si>
  <si>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</si>
  <si>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</si>
  <si>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20-576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</si>
  <si>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</si>
  <si>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</si>
  <si>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splaškové kanalizace - Zlín Lešná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</si>
  <si>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</si>
  <si>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</si>
  <si>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</si>
  <si>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</si>
  <si>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</si>
  <si>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</si>
  <si>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</si>
  <si>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</si>
  <si>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</si>
  <si>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</si>
  <si>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</si>
  <si>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Zpracovatel: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</si>
  <si>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</si>
  <si>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</si>
  <si>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</si>
  <si>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</si>
  <si>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</si>
  <si>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</si>
  <si>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</si>
  <si>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</si>
  <si>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</si>
  <si>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</si>
  <si>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</si>
  <si>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</si>
  <si>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</si>
  <si>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</si>
  <si>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</si>
  <si>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</si>
  <si>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</si>
  <si>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</si>
  <si>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</si>
  <si>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</si>
  <si>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</si>
  <si>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</si>
  <si>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</si>
  <si>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</si>
  <si>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</si>
  <si>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</si>
  <si>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</si>
  <si>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</si>
  <si>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</si>
  <si>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</si>
  <si>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</si>
  <si>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</si>
  <si>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</si>
  <si>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</si>
  <si>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</si>
  <si>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</si>
  <si>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</si>
  <si>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</si>
  <si>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</si>
  <si>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</si>
  <si>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</si>
  <si>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</si>
  <si>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</si>
  <si>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</si>
  <si>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</si>
  <si>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</si>
  <si>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</si>
  <si>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20-576-1</t>
  </si>
  <si>
    <t>STA</t>
  </si>
  <si>
    <t>1</t>
  </si>
  <si>
    <t>{0ad4f6f9-8475-471f-9795-d012a7d0b7ec}</t>
  </si>
  <si>
    <t>2</t>
  </si>
  <si>
    <t>KRYCÍ LIST SOUPISU PRACÍ</t>
  </si>
  <si>
    <t>Objekt:</t>
  </si>
  <si>
    <t>20-576-1 - Rekonstrukce splaškové kanalizace - Zlín Lešná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</si>
  <si>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</si>
  <si>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</si>
  <si>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</si>
  <si>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</si>
  <si>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</si>
  <si>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</si>
  <si>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</si>
  <si>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</si>
  <si>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</si>
  <si>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</si>
  <si>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</si>
  <si>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</si>
  <si>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</si>
  <si>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</si>
  <si>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</si>
  <si>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</si>
  <si>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</si>
  <si>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</si>
  <si>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</si>
  <si>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</si>
  <si>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</si>
  <si>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</si>
  <si>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</si>
  <si>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</si>
  <si>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</si>
  <si>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</si>
  <si>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</si>
  <si>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</si>
  <si>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</si>
  <si>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</si>
  <si>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</si>
  <si>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</si>
  <si>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</si>
  <si>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</si>
  <si>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139752101</t>
  </si>
  <si>
    <t>Vykopávky v uzavřených prostorech v hornině třídy těžitelnosti II., skupiny 4 až 5 ručně</t>
  </si>
  <si>
    <t>m3</t>
  </si>
  <si>
    <t>4</t>
  </si>
  <si>
    <t>-1161013137</t>
  </si>
  <si>
    <t>VV</t>
  </si>
  <si>
    <t>1,9*0,8*0,48</t>
  </si>
  <si>
    <t>15,1*0,8*0,65</t>
  </si>
  <si>
    <t>4*0,8*0,84</t>
  </si>
  <si>
    <t>6*0,8*0,94</t>
  </si>
  <si>
    <t>17*0,8*1</t>
  </si>
  <si>
    <t>1,5*1*1,5*5</t>
  </si>
  <si>
    <t>1*1*1*2</t>
  </si>
  <si>
    <t>Součet</t>
  </si>
  <si>
    <t>162211321</t>
  </si>
  <si>
    <t>Vodorovné přemístění výkopku z horniny třídy těžitelnosti II, skupiny 4 a 5 stavebním kolečkem do 10 m</t>
  </si>
  <si>
    <t>651547835</t>
  </si>
  <si>
    <t>42,632-22,198</t>
  </si>
  <si>
    <t>3</t>
  </si>
  <si>
    <t>162211329</t>
  </si>
  <si>
    <t>Příplatek k vodorovnému přemístění výkopku z horniny třídy těžitelnosti II, skupiny 4 a 5 stavebním kolečkem ZKD 10 m</t>
  </si>
  <si>
    <t>448096168</t>
  </si>
  <si>
    <t>20,434*14 'Přepočtené koeficientem množství</t>
  </si>
  <si>
    <t>167111102</t>
  </si>
  <si>
    <t>Nakládání výkopku z hornin třídy těžitelnosti II, skupiny 4 a 5 do 100 m3 ručně</t>
  </si>
  <si>
    <t>1512916444</t>
  </si>
  <si>
    <t>5</t>
  </si>
  <si>
    <t>162351123</t>
  </si>
  <si>
    <t>Vodorovné přemístění do 500 m výkopku/sypaniny z hornin třídy těžitelnosti II, skupiny 4 a 5</t>
  </si>
  <si>
    <t>1501752595</t>
  </si>
  <si>
    <t>6</t>
  </si>
  <si>
    <t>171251201</t>
  </si>
  <si>
    <t>Uložení sypaniny na skládky nebo meziskládky</t>
  </si>
  <si>
    <t>1882905400</t>
  </si>
  <si>
    <t>7</t>
  </si>
  <si>
    <t>174111102</t>
  </si>
  <si>
    <t>Zásyp v uzavřených prostorech sypaninou se zhutněním ručně</t>
  </si>
  <si>
    <t>299866394</t>
  </si>
  <si>
    <t>42,632</t>
  </si>
  <si>
    <t>-3,52</t>
  </si>
  <si>
    <t>-0,15</t>
  </si>
  <si>
    <t>-15,84</t>
  </si>
  <si>
    <t>-0,456</t>
  </si>
  <si>
    <t>-0,168</t>
  </si>
  <si>
    <t>-0,3</t>
  </si>
  <si>
    <t>8</t>
  </si>
  <si>
    <t>175111101</t>
  </si>
  <si>
    <t>Obsypání potrubí ručně sypaninou bez prohození, uloženou do 3 m</t>
  </si>
  <si>
    <t>352223133</t>
  </si>
  <si>
    <t>44*0,8*0,45</t>
  </si>
  <si>
    <t>Mezisoučet</t>
  </si>
  <si>
    <t>-Pi*0,075*0,075*5,4</t>
  </si>
  <si>
    <t>-Pi*0,075*0,075*25,6</t>
  </si>
  <si>
    <t>-Pi*0,075*0,075*13</t>
  </si>
  <si>
    <t>9</t>
  </si>
  <si>
    <t>M</t>
  </si>
  <si>
    <t>58337303</t>
  </si>
  <si>
    <t>štěrkopísek frakce 0/8</t>
  </si>
  <si>
    <t>t</t>
  </si>
  <si>
    <t>-1897164956</t>
  </si>
  <si>
    <t>15,062*2 'Přepočtené koeficientem množství</t>
  </si>
  <si>
    <t>Zakládání</t>
  </si>
  <si>
    <t>10</t>
  </si>
  <si>
    <t>271532211</t>
  </si>
  <si>
    <t>Podsyp pod základové konstrukce se zhutněním z hrubého kameniva frakce 32 až 63 mm</t>
  </si>
  <si>
    <t>-1444441784</t>
  </si>
  <si>
    <t>1*1,5*0,2</t>
  </si>
  <si>
    <t>Svislé a kompletní konstrukce</t>
  </si>
  <si>
    <t>11</t>
  </si>
  <si>
    <t>359901212</t>
  </si>
  <si>
    <t>Monitoring stávajícho zděnného kanálu</t>
  </si>
  <si>
    <t>m</t>
  </si>
  <si>
    <t>-1107795092</t>
  </si>
  <si>
    <t>12</t>
  </si>
  <si>
    <t>3893810R</t>
  </si>
  <si>
    <t>Zpětné zhotovení kamených základů</t>
  </si>
  <si>
    <t>1674987715</t>
  </si>
  <si>
    <t>0,85*0,8*0,8</t>
  </si>
  <si>
    <t>0,8*0,8*0,8</t>
  </si>
  <si>
    <t>Vodorovné konstrukce</t>
  </si>
  <si>
    <t>13</t>
  </si>
  <si>
    <t>451572111</t>
  </si>
  <si>
    <t>Lože pod potrubí otevřený výkop z kameniva drobného těženého</t>
  </si>
  <si>
    <t>-1008822465</t>
  </si>
  <si>
    <t>44*0,8*0,1</t>
  </si>
  <si>
    <t>14</t>
  </si>
  <si>
    <t>452311141</t>
  </si>
  <si>
    <t>Podkladní desky z betonu prostého tř. C 16/20 otevřený výkop</t>
  </si>
  <si>
    <t>58491411</t>
  </si>
  <si>
    <t>1*1,5*0,1</t>
  </si>
  <si>
    <t>Úpravy povrchů, podlahy a osazování výplní</t>
  </si>
  <si>
    <t>644941111</t>
  </si>
  <si>
    <t>Osazování ventilačních mřížek velikosti do 150 x 200 mm</t>
  </si>
  <si>
    <t>kus</t>
  </si>
  <si>
    <t>399613170</t>
  </si>
  <si>
    <t>16</t>
  </si>
  <si>
    <t>56245613</t>
  </si>
  <si>
    <t xml:space="preserve">mřížka větrací hranatá plast </t>
  </si>
  <si>
    <t>-988658287</t>
  </si>
  <si>
    <t>Trubní vedení</t>
  </si>
  <si>
    <t>17</t>
  </si>
  <si>
    <t>850265121</t>
  </si>
  <si>
    <t>Výřez nebo výsek na potrubí z trub litinových tlakových nebo plastických hmot DN 100</t>
  </si>
  <si>
    <t>1099136136</t>
  </si>
  <si>
    <t>18</t>
  </si>
  <si>
    <t>850315121</t>
  </si>
  <si>
    <t>Výřez nebo výsek na potrubí z trub litinových tlakových nebo plastických hmot DN 150</t>
  </si>
  <si>
    <t>-1517320108</t>
  </si>
  <si>
    <t>19</t>
  </si>
  <si>
    <t>871263121</t>
  </si>
  <si>
    <t>Montáž kanalizačního potrubí z PVC těsněné gumovým kroužkem otevřený výkop sklon do 20 % DN 110</t>
  </si>
  <si>
    <t>344593181</t>
  </si>
  <si>
    <t>20</t>
  </si>
  <si>
    <t>28611113</t>
  </si>
  <si>
    <t>trubka kanalizační PVC DN 110x1000mm SN4</t>
  </si>
  <si>
    <t>426694730</t>
  </si>
  <si>
    <t>27*1,2 'Přepočtené koeficientem množství</t>
  </si>
  <si>
    <t>742110003</t>
  </si>
  <si>
    <t xml:space="preserve">Montáž trubek plastových ohebných </t>
  </si>
  <si>
    <t>-2074597213</t>
  </si>
  <si>
    <t>22</t>
  </si>
  <si>
    <t>34571356</t>
  </si>
  <si>
    <t>trubka ohebná dvouplášťová korugovaná D 100/120 mm, HDPE+LDPE</t>
  </si>
  <si>
    <t>-708599649</t>
  </si>
  <si>
    <t>23</t>
  </si>
  <si>
    <t>871273121</t>
  </si>
  <si>
    <t>Montáž kanalizačního potrubí z PVC těsněné gumovým kroužkem otevřený výkop sklon do 20 % DN 125</t>
  </si>
  <si>
    <t>969143611</t>
  </si>
  <si>
    <t>24</t>
  </si>
  <si>
    <t>28611126</t>
  </si>
  <si>
    <t>trubka kanalizační PVC DN 125x1000mm SN4</t>
  </si>
  <si>
    <t>-1453497614</t>
  </si>
  <si>
    <t>26*1,2 'Přepočtené koeficientem množství</t>
  </si>
  <si>
    <t>25</t>
  </si>
  <si>
    <t>871313121</t>
  </si>
  <si>
    <t>Montáž kanalizačního potrubí z PVC těsněné gumovým kroužkem otevřený výkop sklon do 20 % DN 160</t>
  </si>
  <si>
    <t>-2051387193</t>
  </si>
  <si>
    <t>26</t>
  </si>
  <si>
    <t>28611131</t>
  </si>
  <si>
    <t>trubka kanalizační PVC DN 160x1000mm SN4</t>
  </si>
  <si>
    <t>1655008103</t>
  </si>
  <si>
    <t>49*1,2 'Přepočtené koeficientem množství</t>
  </si>
  <si>
    <t>27</t>
  </si>
  <si>
    <t>877265211</t>
  </si>
  <si>
    <t>Montáž tvarovek z tvrdého PVC-systém KG nebo z polypropylenu-systém KG 2000 jednoosé DN 110</t>
  </si>
  <si>
    <t>-845358659</t>
  </si>
  <si>
    <t>28</t>
  </si>
  <si>
    <t>28611564</t>
  </si>
  <si>
    <t>objímka převlečná kanalizace plastové KG DN 100</t>
  </si>
  <si>
    <t>-1098329105</t>
  </si>
  <si>
    <t>29</t>
  </si>
  <si>
    <t>28611349</t>
  </si>
  <si>
    <t>koleno kanalizace PVC KG 110x15°</t>
  </si>
  <si>
    <t>-718151596</t>
  </si>
  <si>
    <t>30</t>
  </si>
  <si>
    <t>28611350</t>
  </si>
  <si>
    <t>koleno kanalizace PVC KG 110x30°</t>
  </si>
  <si>
    <t>583435626</t>
  </si>
  <si>
    <t>31</t>
  </si>
  <si>
    <t>28611351</t>
  </si>
  <si>
    <t>koleno kanalizační PVC KG 110x45°</t>
  </si>
  <si>
    <t>1209583679</t>
  </si>
  <si>
    <t>32</t>
  </si>
  <si>
    <t>28611616</t>
  </si>
  <si>
    <t>čistící kus kanalizace plastové KG DN 100 se 4 šrouby</t>
  </si>
  <si>
    <t>961522331</t>
  </si>
  <si>
    <t>33</t>
  </si>
  <si>
    <t>877265221</t>
  </si>
  <si>
    <t>Montáž tvarovek z tvrdého PVC-systém KG nebo z polypropylenu-systém KG 2000 dvouosé DN 110</t>
  </si>
  <si>
    <t>1367582630</t>
  </si>
  <si>
    <t>34</t>
  </si>
  <si>
    <t>28611387</t>
  </si>
  <si>
    <t>odbočka kanalizační PVC s hrdlem 110/110/45°</t>
  </si>
  <si>
    <t>-2089467196</t>
  </si>
  <si>
    <t>35</t>
  </si>
  <si>
    <t>877265231</t>
  </si>
  <si>
    <t>Montáž víčka z tvrdého PVC-systém KG DN 110</t>
  </si>
  <si>
    <t>-700894099</t>
  </si>
  <si>
    <t>36</t>
  </si>
  <si>
    <t>28611718</t>
  </si>
  <si>
    <t>víčko kanalizace plastové KG DN 110</t>
  </si>
  <si>
    <t>-1395108343</t>
  </si>
  <si>
    <t>37</t>
  </si>
  <si>
    <t>877275211</t>
  </si>
  <si>
    <t>Montáž tvarovek z tvrdého PVC-systém KG nebo z polypropylenu-systém KG 2000 jednoosé DN 125</t>
  </si>
  <si>
    <t>1855932857</t>
  </si>
  <si>
    <t>38</t>
  </si>
  <si>
    <t>28611354</t>
  </si>
  <si>
    <t>koleno kanalizace PVC KG 125x15°</t>
  </si>
  <si>
    <t>1249520360</t>
  </si>
  <si>
    <t>39</t>
  </si>
  <si>
    <t>28611355</t>
  </si>
  <si>
    <t>koleno kanalizace PVC KG 125x30°</t>
  </si>
  <si>
    <t>-1195606293</t>
  </si>
  <si>
    <t>40</t>
  </si>
  <si>
    <t>28611356</t>
  </si>
  <si>
    <t>koleno kanalizační PVC KG 125x45°</t>
  </si>
  <si>
    <t>-2079387603</t>
  </si>
  <si>
    <t>41</t>
  </si>
  <si>
    <t>28611502</t>
  </si>
  <si>
    <t>redukce kanalizační PVC 125/110</t>
  </si>
  <si>
    <t>-470480154</t>
  </si>
  <si>
    <t>42</t>
  </si>
  <si>
    <t>877275221</t>
  </si>
  <si>
    <t>Montáž tvarovek z tvrdého PVC-systém KG nebo z polypropylenu-systém KG 2000 dvouosé DN 125</t>
  </si>
  <si>
    <t>1551573301</t>
  </si>
  <si>
    <t>43</t>
  </si>
  <si>
    <t>28611425</t>
  </si>
  <si>
    <t>odbočka kanalizační plastová s hrdlem KG 125/110</t>
  </si>
  <si>
    <t>1323707835</t>
  </si>
  <si>
    <t>44</t>
  </si>
  <si>
    <t>877275231</t>
  </si>
  <si>
    <t>Montáž víčka z tvrdého PVC-systém KG DN 125</t>
  </si>
  <si>
    <t>-1382272300</t>
  </si>
  <si>
    <t>45</t>
  </si>
  <si>
    <t>28611720</t>
  </si>
  <si>
    <t>víčko kanalizace plastové KG DN 125</t>
  </si>
  <si>
    <t>1529871605</t>
  </si>
  <si>
    <t>46</t>
  </si>
  <si>
    <t>877315211</t>
  </si>
  <si>
    <t>Montáž tvarovek z tvrdého PVC-systém KG nebo z polypropylenu-systém KG 2000 jednoosé DN 160</t>
  </si>
  <si>
    <t>-293568292</t>
  </si>
  <si>
    <t>47</t>
  </si>
  <si>
    <t>28611359</t>
  </si>
  <si>
    <t>koleno kanalizace PVC KG 160x15°</t>
  </si>
  <si>
    <t>-623135234</t>
  </si>
  <si>
    <t>48</t>
  </si>
  <si>
    <t>28611360</t>
  </si>
  <si>
    <t>koleno kanalizace PVC KG 160x30°</t>
  </si>
  <si>
    <t>-903540885</t>
  </si>
  <si>
    <t>49</t>
  </si>
  <si>
    <t>28611361</t>
  </si>
  <si>
    <t>koleno kanalizační PVC KG 160x45°</t>
  </si>
  <si>
    <t>-1226814169</t>
  </si>
  <si>
    <t>50</t>
  </si>
  <si>
    <t>28611506</t>
  </si>
  <si>
    <t>redukce kanalizační PVC 160/125</t>
  </si>
  <si>
    <t>-377706141</t>
  </si>
  <si>
    <t>51</t>
  </si>
  <si>
    <t>28611620</t>
  </si>
  <si>
    <t>čistící kus kanalizace plastové KG DN 160 se 4 šrouby</t>
  </si>
  <si>
    <t>1736283154</t>
  </si>
  <si>
    <t>52</t>
  </si>
  <si>
    <t>877315221</t>
  </si>
  <si>
    <t>Montáž tvarovek z tvrdého PVC-systém KG nebo z polypropylenu-systém KG 2000 dvouosé DN 160</t>
  </si>
  <si>
    <t>-1673405828</t>
  </si>
  <si>
    <t>53</t>
  </si>
  <si>
    <t>28611912</t>
  </si>
  <si>
    <t>odbočka kanalizační plastová s hrdlem KG 160/110/45°</t>
  </si>
  <si>
    <t>1072927013</t>
  </si>
  <si>
    <t>54</t>
  </si>
  <si>
    <t>28611914</t>
  </si>
  <si>
    <t>odbočka kanalizační plastová s hrdlem KG 160/125/45°</t>
  </si>
  <si>
    <t>-1597836488</t>
  </si>
  <si>
    <t>55</t>
  </si>
  <si>
    <t>28611916</t>
  </si>
  <si>
    <t>odbočka kanalizační plastová s hrdlem KG 160/160/45°</t>
  </si>
  <si>
    <t>720296026</t>
  </si>
  <si>
    <t>56</t>
  </si>
  <si>
    <t>894102111</t>
  </si>
  <si>
    <t>Stěny šachet z cihel kanalizačních pálených lícových tl 120 mm</t>
  </si>
  <si>
    <t>2114297183</t>
  </si>
  <si>
    <t>0,7*1*2*0,12</t>
  </si>
  <si>
    <t>1,2*1*2*0,12</t>
  </si>
  <si>
    <t>57</t>
  </si>
  <si>
    <t>894302241</t>
  </si>
  <si>
    <t>Strop šachet ze ŽB bez zvýšených nároků na prostředí tř. C 16/20</t>
  </si>
  <si>
    <t>-1495782357</t>
  </si>
  <si>
    <t>0,7*1,2*0,2</t>
  </si>
  <si>
    <t>58</t>
  </si>
  <si>
    <t>894503111</t>
  </si>
  <si>
    <t>Bednění deskových stropů šachet</t>
  </si>
  <si>
    <t>m2</t>
  </si>
  <si>
    <t>-1192545011</t>
  </si>
  <si>
    <t>0,7*1,2</t>
  </si>
  <si>
    <t>59</t>
  </si>
  <si>
    <t>894608112</t>
  </si>
  <si>
    <t>Výztuž šachet z betonářské oceli 10 505</t>
  </si>
  <si>
    <t>1056958025</t>
  </si>
  <si>
    <t>60</t>
  </si>
  <si>
    <t>899103112</t>
  </si>
  <si>
    <t xml:space="preserve">Osazení poklopů litinových nebo ocelových včetně rámů </t>
  </si>
  <si>
    <t>1614755250</t>
  </si>
  <si>
    <t>61</t>
  </si>
  <si>
    <t>55241011</t>
  </si>
  <si>
    <t>poklop, kruhový rám, vstup 600mm bez ventilace</t>
  </si>
  <si>
    <t>-1498200165</t>
  </si>
  <si>
    <t>62</t>
  </si>
  <si>
    <t>899722114</t>
  </si>
  <si>
    <t>Krytí potrubí z plastů výstražnou fólií z PVC 40 cm</t>
  </si>
  <si>
    <t>1358297733</t>
  </si>
  <si>
    <t>63</t>
  </si>
  <si>
    <t>800100101</t>
  </si>
  <si>
    <t>Napojení na stávající potrubí</t>
  </si>
  <si>
    <t>soubor</t>
  </si>
  <si>
    <t>1424064995</t>
  </si>
  <si>
    <t>Ostatní konstrukce a práce, bourání</t>
  </si>
  <si>
    <t>64</t>
  </si>
  <si>
    <t>952901221</t>
  </si>
  <si>
    <t>Vyčištění budov průmyslových objektů při jakékoliv výšce podlaží</t>
  </si>
  <si>
    <t>76872713</t>
  </si>
  <si>
    <t>65</t>
  </si>
  <si>
    <t>96105511R</t>
  </si>
  <si>
    <t>Bourání kamenných základů</t>
  </si>
  <si>
    <t>-1311559420</t>
  </si>
  <si>
    <t>66</t>
  </si>
  <si>
    <t>965042121</t>
  </si>
  <si>
    <t xml:space="preserve">Bourání podkladů pod dlažby nebo mazanin betonových nebo z litého asfaltu tl do 100 mm </t>
  </si>
  <si>
    <t>-1284620085</t>
  </si>
  <si>
    <t>1,5*1*0,1*5</t>
  </si>
  <si>
    <t>1*1*0,1*2</t>
  </si>
  <si>
    <t>67</t>
  </si>
  <si>
    <t>965081312</t>
  </si>
  <si>
    <t>Bourání podlah z dlaždic betonových, teracových nebo čedičových tl do 20 mm plochy do 1 m2</t>
  </si>
  <si>
    <t>-718162982</t>
  </si>
  <si>
    <t>44*0,8</t>
  </si>
  <si>
    <t>1,5*1*5</t>
  </si>
  <si>
    <t>1*1*2</t>
  </si>
  <si>
    <t>68</t>
  </si>
  <si>
    <t>969041112</t>
  </si>
  <si>
    <t>Vybourání vnitřního plastového potrubí do DN 100</t>
  </si>
  <si>
    <t>1553994442</t>
  </si>
  <si>
    <t>69</t>
  </si>
  <si>
    <t>969041113</t>
  </si>
  <si>
    <t>Vybourání vnitřního plastového potrubí do DN 200</t>
  </si>
  <si>
    <t>313466603</t>
  </si>
  <si>
    <t>70</t>
  </si>
  <si>
    <t>977151125</t>
  </si>
  <si>
    <t>Jádrové vrty diamantovými korunkami do D 200 mm do stavebních materiálů</t>
  </si>
  <si>
    <t>1540342741</t>
  </si>
  <si>
    <t>71</t>
  </si>
  <si>
    <t>230200121</t>
  </si>
  <si>
    <t>Nasunutí potrubní sekce do chráničky DN 200</t>
  </si>
  <si>
    <t>-983968782</t>
  </si>
  <si>
    <t>72</t>
  </si>
  <si>
    <t>55283928</t>
  </si>
  <si>
    <t>chránička prostupu základem</t>
  </si>
  <si>
    <t>1005475001</t>
  </si>
  <si>
    <t>73</t>
  </si>
  <si>
    <t>977311112</t>
  </si>
  <si>
    <t>Řezání stávajících betonových mazanin nevyztužených hl do 100 mm</t>
  </si>
  <si>
    <t>-502992348</t>
  </si>
  <si>
    <t>44*2</t>
  </si>
  <si>
    <t>1,5*2*5</t>
  </si>
  <si>
    <t>1*2*5</t>
  </si>
  <si>
    <t>1*4*2</t>
  </si>
  <si>
    <t>74</t>
  </si>
  <si>
    <t>953961215</t>
  </si>
  <si>
    <t>Kotvy chemickou patronou M 20 hl 170 mm do betonu, ŽB nebo kamene s vyvrtáním otvoru</t>
  </si>
  <si>
    <t>800558767</t>
  </si>
  <si>
    <t>75</t>
  </si>
  <si>
    <t>274361821</t>
  </si>
  <si>
    <t>Výztuž základových pásů betonářskou ocelí 10 505 (R)</t>
  </si>
  <si>
    <t>1728014331</t>
  </si>
  <si>
    <t>997</t>
  </si>
  <si>
    <t>Přesun sutě</t>
  </si>
  <si>
    <t>76</t>
  </si>
  <si>
    <t>997013211</t>
  </si>
  <si>
    <t>Vnitrostaveništní doprava suti a vybouraných hmot pro budovy v do 6 m ručně</t>
  </si>
  <si>
    <t>-607515336</t>
  </si>
  <si>
    <t>77</t>
  </si>
  <si>
    <t>997013219</t>
  </si>
  <si>
    <t>Příplatek k vnitrostaveništní dopravě suti a vybouraných hmot za zvětšenou dopravu suti ZKD 10 m</t>
  </si>
  <si>
    <t>1600318157</t>
  </si>
  <si>
    <t>15,809*10 'Přepočtené koeficientem množství</t>
  </si>
  <si>
    <t>78</t>
  </si>
  <si>
    <t>997002611</t>
  </si>
  <si>
    <t>Nakládání suti a vybouraných hmot</t>
  </si>
  <si>
    <t>-1364287134</t>
  </si>
  <si>
    <t>79</t>
  </si>
  <si>
    <t>997013501</t>
  </si>
  <si>
    <t>Odvoz suti a vybouraných hmot na skládku nebo meziskládku do 1 km se složením</t>
  </si>
  <si>
    <t>-82063140</t>
  </si>
  <si>
    <t>80</t>
  </si>
  <si>
    <t>997013509</t>
  </si>
  <si>
    <t>Příplatek k odvozu suti a vybouraných hmot na skládku ZKD 1 km přes 1 km</t>
  </si>
  <si>
    <t>-915443456</t>
  </si>
  <si>
    <t>15,809*34 'Přepočtené koeficientem množství</t>
  </si>
  <si>
    <t>81</t>
  </si>
  <si>
    <t>997013631</t>
  </si>
  <si>
    <t>Poplatek za uložení na skládce (skládkovné) stavebního odpadu směsného kód odpadu 17 09 04</t>
  </si>
  <si>
    <t>1772644529</t>
  </si>
  <si>
    <t>998</t>
  </si>
  <si>
    <t>Přesun hmot</t>
  </si>
  <si>
    <t>82</t>
  </si>
  <si>
    <t>998276101</t>
  </si>
  <si>
    <t>Přesun hmot pro trubní vedení z trub z plastických hmot otevřený výkop</t>
  </si>
  <si>
    <t>-1789720535</t>
  </si>
  <si>
    <t>OST</t>
  </si>
  <si>
    <t>Ostatní</t>
  </si>
  <si>
    <t>83</t>
  </si>
  <si>
    <t>100100101</t>
  </si>
  <si>
    <t>Příprava stávajícího zděnného kanálu na protažení nového potrubí</t>
  </si>
  <si>
    <t>512</t>
  </si>
  <si>
    <t>1874200633</t>
  </si>
  <si>
    <t>84</t>
  </si>
  <si>
    <t>100100102</t>
  </si>
  <si>
    <t>Zednícké přípomoci</t>
  </si>
  <si>
    <t>hod</t>
  </si>
  <si>
    <t>837990706</t>
  </si>
  <si>
    <t>85</t>
  </si>
  <si>
    <t>100100103</t>
  </si>
  <si>
    <t>Vodotěsné zajištění prostupu základem</t>
  </si>
  <si>
    <t>1175942736</t>
  </si>
  <si>
    <t>86</t>
  </si>
  <si>
    <t>100100104</t>
  </si>
  <si>
    <t>Vodotěsné zajištění prostupu stěnou šachty</t>
  </si>
  <si>
    <t>2039656046</t>
  </si>
  <si>
    <t>87</t>
  </si>
  <si>
    <t>100100105</t>
  </si>
  <si>
    <t>Úprava poklopu proti pronikání vlhkosti a zajištění plynostěsnosti</t>
  </si>
  <si>
    <t>731426508</t>
  </si>
  <si>
    <t>88</t>
  </si>
  <si>
    <t>100100106</t>
  </si>
  <si>
    <t>Zajištění vstupních otvorů do stávajícího zděného kanálu proti zápachu</t>
  </si>
  <si>
    <t>-1079917717</t>
  </si>
  <si>
    <t>89</t>
  </si>
  <si>
    <t>100100107</t>
  </si>
  <si>
    <t>Fotodoumentace průběhu provádení stevbních prací</t>
  </si>
  <si>
    <t>-618989326</t>
  </si>
  <si>
    <t>90</t>
  </si>
  <si>
    <t>100100108</t>
  </si>
  <si>
    <t>Projektová dokumentace skutečného provedení</t>
  </si>
  <si>
    <t>-1666517854</t>
  </si>
  <si>
    <t>91</t>
  </si>
  <si>
    <t>100100109</t>
  </si>
  <si>
    <t>Vedlejší a ostatní náklady - 5% z celkové ceny</t>
  </si>
  <si>
    <t>144690770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</si>
</sst>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1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abSelected="1" workbookViewId="0">
      <selection activeCell="BE35" sqref="BE35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67" t="s">
        <v>14</v>
      </c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2"/>
      <c r="AQ5" s="22"/>
      <c r="AR5" s="20"/>
      <c r="BE5" s="264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69" t="s">
        <v>17</v>
      </c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2"/>
      <c r="AQ6" s="22"/>
      <c r="AR6" s="20"/>
      <c r="BE6" s="265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65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/>
      <c r="AO8" s="22"/>
      <c r="AP8" s="22"/>
      <c r="AQ8" s="22"/>
      <c r="AR8" s="20"/>
      <c r="BE8" s="265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5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65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25</v>
      </c>
      <c r="AL11" s="22"/>
      <c r="AM11" s="22"/>
      <c r="AN11" s="27" t="s">
        <v>1</v>
      </c>
      <c r="AO11" s="22"/>
      <c r="AP11" s="22"/>
      <c r="AQ11" s="22"/>
      <c r="AR11" s="20"/>
      <c r="BE11" s="265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5"/>
      <c r="BS12" s="17" t="s">
        <v>6</v>
      </c>
    </row>
    <row r="13" spans="1:74" s="1" customFormat="1" ht="12" customHeight="1">
      <c r="B13" s="21"/>
      <c r="C13" s="22"/>
      <c r="D13" s="29" t="s">
        <v>26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27</v>
      </c>
      <c r="AO13" s="22"/>
      <c r="AP13" s="22"/>
      <c r="AQ13" s="22"/>
      <c r="AR13" s="20"/>
      <c r="BE13" s="265"/>
      <c r="BS13" s="17" t="s">
        <v>6</v>
      </c>
    </row>
    <row r="14" spans="1:74" ht="12.75">
      <c r="B14" s="21"/>
      <c r="C14" s="22"/>
      <c r="D14" s="22"/>
      <c r="E14" s="270" t="s">
        <v>27</v>
      </c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271"/>
      <c r="Z14" s="271"/>
      <c r="AA14" s="271"/>
      <c r="AB14" s="271"/>
      <c r="AC14" s="271"/>
      <c r="AD14" s="271"/>
      <c r="AE14" s="271"/>
      <c r="AF14" s="271"/>
      <c r="AG14" s="271"/>
      <c r="AH14" s="271"/>
      <c r="AI14" s="271"/>
      <c r="AJ14" s="271"/>
      <c r="AK14" s="29" t="s">
        <v>25</v>
      </c>
      <c r="AL14" s="22"/>
      <c r="AM14" s="22"/>
      <c r="AN14" s="31" t="s">
        <v>27</v>
      </c>
      <c r="AO14" s="22"/>
      <c r="AP14" s="22"/>
      <c r="AQ14" s="22"/>
      <c r="AR14" s="20"/>
      <c r="BE14" s="265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5"/>
      <c r="BS15" s="17" t="s">
        <v>4</v>
      </c>
    </row>
    <row r="16" spans="1:74" s="1" customFormat="1" ht="12" customHeight="1">
      <c r="B16" s="21"/>
      <c r="C16" s="22"/>
      <c r="D16" s="29" t="s">
        <v>28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65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25</v>
      </c>
      <c r="AL17" s="22"/>
      <c r="AM17" s="22"/>
      <c r="AN17" s="27" t="s">
        <v>1</v>
      </c>
      <c r="AO17" s="22"/>
      <c r="AP17" s="22"/>
      <c r="AQ17" s="22"/>
      <c r="AR17" s="20"/>
      <c r="BE17" s="265"/>
      <c r="BS17" s="17" t="s">
        <v>4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5"/>
      <c r="BS18" s="17" t="s">
        <v>6</v>
      </c>
    </row>
    <row r="19" spans="1:71" s="1" customFormat="1" ht="12" customHeight="1">
      <c r="B19" s="21"/>
      <c r="C19" s="22"/>
      <c r="D19" s="29" t="s">
        <v>29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65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25</v>
      </c>
      <c r="AL20" s="22"/>
      <c r="AM20" s="22"/>
      <c r="AN20" s="27" t="s">
        <v>1</v>
      </c>
      <c r="AO20" s="22"/>
      <c r="AP20" s="22"/>
      <c r="AQ20" s="22"/>
      <c r="AR20" s="20"/>
      <c r="BE20" s="265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5"/>
    </row>
    <row r="22" spans="1:71" s="1" customFormat="1" ht="12" customHeight="1">
      <c r="B22" s="21"/>
      <c r="C22" s="22"/>
      <c r="D22" s="29" t="s">
        <v>31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5"/>
    </row>
    <row r="23" spans="1:71" s="1" customFormat="1" ht="16.5" customHeight="1">
      <c r="B23" s="21"/>
      <c r="C23" s="22"/>
      <c r="D23" s="22"/>
      <c r="E23" s="272" t="s">
        <v>1</v>
      </c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2"/>
      <c r="AP23" s="22"/>
      <c r="AQ23" s="22"/>
      <c r="AR23" s="20"/>
      <c r="BE23" s="265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5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5"/>
    </row>
    <row r="26" spans="1:71" s="2" customFormat="1" ht="25.9" customHeight="1">
      <c r="A26" s="34"/>
      <c r="B26" s="35"/>
      <c r="C26" s="36"/>
      <c r="D26" s="37" t="s">
        <v>32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3">
        <f>ROUND(AG94,2)</f>
        <v>0</v>
      </c>
      <c r="AL26" s="274"/>
      <c r="AM26" s="274"/>
      <c r="AN26" s="274"/>
      <c r="AO26" s="274"/>
      <c r="AP26" s="36"/>
      <c r="AQ26" s="36"/>
      <c r="AR26" s="39"/>
      <c r="BE26" s="265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5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5" t="s">
        <v>33</v>
      </c>
      <c r="M28" s="275"/>
      <c r="N28" s="275"/>
      <c r="O28" s="275"/>
      <c r="P28" s="275"/>
      <c r="Q28" s="36"/>
      <c r="R28" s="36"/>
      <c r="S28" s="36"/>
      <c r="T28" s="36"/>
      <c r="U28" s="36"/>
      <c r="V28" s="36"/>
      <c r="W28" s="275" t="s">
        <v>34</v>
      </c>
      <c r="X28" s="275"/>
      <c r="Y28" s="275"/>
      <c r="Z28" s="275"/>
      <c r="AA28" s="275"/>
      <c r="AB28" s="275"/>
      <c r="AC28" s="275"/>
      <c r="AD28" s="275"/>
      <c r="AE28" s="275"/>
      <c r="AF28" s="36"/>
      <c r="AG28" s="36"/>
      <c r="AH28" s="36"/>
      <c r="AI28" s="36"/>
      <c r="AJ28" s="36"/>
      <c r="AK28" s="275" t="s">
        <v>35</v>
      </c>
      <c r="AL28" s="275"/>
      <c r="AM28" s="275"/>
      <c r="AN28" s="275"/>
      <c r="AO28" s="275"/>
      <c r="AP28" s="36"/>
      <c r="AQ28" s="36"/>
      <c r="AR28" s="39"/>
      <c r="BE28" s="265"/>
    </row>
    <row r="29" spans="1:71" s="3" customFormat="1" ht="14.45" customHeight="1">
      <c r="B29" s="40"/>
      <c r="C29" s="41"/>
      <c r="D29" s="29" t="s">
        <v>36</v>
      </c>
      <c r="E29" s="41"/>
      <c r="F29" s="29" t="s">
        <v>37</v>
      </c>
      <c r="G29" s="41"/>
      <c r="H29" s="41"/>
      <c r="I29" s="41"/>
      <c r="J29" s="41"/>
      <c r="K29" s="41"/>
      <c r="L29" s="278">
        <v>0.21</v>
      </c>
      <c r="M29" s="277"/>
      <c r="N29" s="277"/>
      <c r="O29" s="277"/>
      <c r="P29" s="277"/>
      <c r="Q29" s="41"/>
      <c r="R29" s="41"/>
      <c r="S29" s="41"/>
      <c r="T29" s="41"/>
      <c r="U29" s="41"/>
      <c r="V29" s="41"/>
      <c r="W29" s="276">
        <f>ROUND(AZ94, 2)</f>
        <v>0</v>
      </c>
      <c r="X29" s="277"/>
      <c r="Y29" s="277"/>
      <c r="Z29" s="277"/>
      <c r="AA29" s="277"/>
      <c r="AB29" s="277"/>
      <c r="AC29" s="277"/>
      <c r="AD29" s="277"/>
      <c r="AE29" s="277"/>
      <c r="AF29" s="41"/>
      <c r="AG29" s="41"/>
      <c r="AH29" s="41"/>
      <c r="AI29" s="41"/>
      <c r="AJ29" s="41"/>
      <c r="AK29" s="276">
        <f>ROUND(AV94, 2)</f>
        <v>0</v>
      </c>
      <c r="AL29" s="277"/>
      <c r="AM29" s="277"/>
      <c r="AN29" s="277"/>
      <c r="AO29" s="277"/>
      <c r="AP29" s="41"/>
      <c r="AQ29" s="41"/>
      <c r="AR29" s="42"/>
      <c r="BE29" s="266"/>
    </row>
    <row r="30" spans="1:71" s="3" customFormat="1" ht="14.45" customHeight="1">
      <c r="B30" s="40"/>
      <c r="C30" s="41"/>
      <c r="D30" s="41"/>
      <c r="E30" s="41"/>
      <c r="F30" s="29" t="s">
        <v>38</v>
      </c>
      <c r="G30" s="41"/>
      <c r="H30" s="41"/>
      <c r="I30" s="41"/>
      <c r="J30" s="41"/>
      <c r="K30" s="41"/>
      <c r="L30" s="278">
        <v>0.15</v>
      </c>
      <c r="M30" s="277"/>
      <c r="N30" s="277"/>
      <c r="O30" s="277"/>
      <c r="P30" s="277"/>
      <c r="Q30" s="41"/>
      <c r="R30" s="41"/>
      <c r="S30" s="41"/>
      <c r="T30" s="41"/>
      <c r="U30" s="41"/>
      <c r="V30" s="41"/>
      <c r="W30" s="276">
        <f>ROUND(BA94, 2)</f>
        <v>0</v>
      </c>
      <c r="X30" s="277"/>
      <c r="Y30" s="277"/>
      <c r="Z30" s="277"/>
      <c r="AA30" s="277"/>
      <c r="AB30" s="277"/>
      <c r="AC30" s="277"/>
      <c r="AD30" s="277"/>
      <c r="AE30" s="277"/>
      <c r="AF30" s="41"/>
      <c r="AG30" s="41"/>
      <c r="AH30" s="41"/>
      <c r="AI30" s="41"/>
      <c r="AJ30" s="41"/>
      <c r="AK30" s="276">
        <f>ROUND(AW94, 2)</f>
        <v>0</v>
      </c>
      <c r="AL30" s="277"/>
      <c r="AM30" s="277"/>
      <c r="AN30" s="277"/>
      <c r="AO30" s="277"/>
      <c r="AP30" s="41"/>
      <c r="AQ30" s="41"/>
      <c r="AR30" s="42"/>
      <c r="BE30" s="266"/>
    </row>
    <row r="31" spans="1:71" s="3" customFormat="1" ht="14.45" hidden="1" customHeight="1">
      <c r="B31" s="40"/>
      <c r="C31" s="41"/>
      <c r="D31" s="41"/>
      <c r="E31" s="41"/>
      <c r="F31" s="29" t="s">
        <v>39</v>
      </c>
      <c r="G31" s="41"/>
      <c r="H31" s="41"/>
      <c r="I31" s="41"/>
      <c r="J31" s="41"/>
      <c r="K31" s="41"/>
      <c r="L31" s="278">
        <v>0.21</v>
      </c>
      <c r="M31" s="277"/>
      <c r="N31" s="277"/>
      <c r="O31" s="277"/>
      <c r="P31" s="277"/>
      <c r="Q31" s="41"/>
      <c r="R31" s="41"/>
      <c r="S31" s="41"/>
      <c r="T31" s="41"/>
      <c r="U31" s="41"/>
      <c r="V31" s="41"/>
      <c r="W31" s="276">
        <f>ROUND(BB94, 2)</f>
        <v>0</v>
      </c>
      <c r="X31" s="277"/>
      <c r="Y31" s="277"/>
      <c r="Z31" s="277"/>
      <c r="AA31" s="277"/>
      <c r="AB31" s="277"/>
      <c r="AC31" s="277"/>
      <c r="AD31" s="277"/>
      <c r="AE31" s="277"/>
      <c r="AF31" s="41"/>
      <c r="AG31" s="41"/>
      <c r="AH31" s="41"/>
      <c r="AI31" s="41"/>
      <c r="AJ31" s="41"/>
      <c r="AK31" s="276">
        <v>0</v>
      </c>
      <c r="AL31" s="277"/>
      <c r="AM31" s="277"/>
      <c r="AN31" s="277"/>
      <c r="AO31" s="277"/>
      <c r="AP31" s="41"/>
      <c r="AQ31" s="41"/>
      <c r="AR31" s="42"/>
      <c r="BE31" s="266"/>
    </row>
    <row r="32" spans="1:71" s="3" customFormat="1" ht="14.45" hidden="1" customHeight="1">
      <c r="B32" s="40"/>
      <c r="C32" s="41"/>
      <c r="D32" s="41"/>
      <c r="E32" s="41"/>
      <c r="F32" s="29" t="s">
        <v>40</v>
      </c>
      <c r="G32" s="41"/>
      <c r="H32" s="41"/>
      <c r="I32" s="41"/>
      <c r="J32" s="41"/>
      <c r="K32" s="41"/>
      <c r="L32" s="278">
        <v>0.15</v>
      </c>
      <c r="M32" s="277"/>
      <c r="N32" s="277"/>
      <c r="O32" s="277"/>
      <c r="P32" s="277"/>
      <c r="Q32" s="41"/>
      <c r="R32" s="41"/>
      <c r="S32" s="41"/>
      <c r="T32" s="41"/>
      <c r="U32" s="41"/>
      <c r="V32" s="41"/>
      <c r="W32" s="276">
        <f>ROUND(BC94, 2)</f>
        <v>0</v>
      </c>
      <c r="X32" s="277"/>
      <c r="Y32" s="277"/>
      <c r="Z32" s="277"/>
      <c r="AA32" s="277"/>
      <c r="AB32" s="277"/>
      <c r="AC32" s="277"/>
      <c r="AD32" s="277"/>
      <c r="AE32" s="277"/>
      <c r="AF32" s="41"/>
      <c r="AG32" s="41"/>
      <c r="AH32" s="41"/>
      <c r="AI32" s="41"/>
      <c r="AJ32" s="41"/>
      <c r="AK32" s="276">
        <v>0</v>
      </c>
      <c r="AL32" s="277"/>
      <c r="AM32" s="277"/>
      <c r="AN32" s="277"/>
      <c r="AO32" s="277"/>
      <c r="AP32" s="41"/>
      <c r="AQ32" s="41"/>
      <c r="AR32" s="42"/>
      <c r="BE32" s="266"/>
    </row>
    <row r="33" spans="1:57" s="3" customFormat="1" ht="14.45" hidden="1" customHeight="1">
      <c r="B33" s="40"/>
      <c r="C33" s="41"/>
      <c r="D33" s="41"/>
      <c r="E33" s="41"/>
      <c r="F33" s="29" t="s">
        <v>41</v>
      </c>
      <c r="G33" s="41"/>
      <c r="H33" s="41"/>
      <c r="I33" s="41"/>
      <c r="J33" s="41"/>
      <c r="K33" s="41"/>
      <c r="L33" s="278">
        <v>0</v>
      </c>
      <c r="M33" s="277"/>
      <c r="N33" s="277"/>
      <c r="O33" s="277"/>
      <c r="P33" s="277"/>
      <c r="Q33" s="41"/>
      <c r="R33" s="41"/>
      <c r="S33" s="41"/>
      <c r="T33" s="41"/>
      <c r="U33" s="41"/>
      <c r="V33" s="41"/>
      <c r="W33" s="276">
        <f>ROUND(BD94, 2)</f>
        <v>0</v>
      </c>
      <c r="X33" s="277"/>
      <c r="Y33" s="277"/>
      <c r="Z33" s="277"/>
      <c r="AA33" s="277"/>
      <c r="AB33" s="277"/>
      <c r="AC33" s="277"/>
      <c r="AD33" s="277"/>
      <c r="AE33" s="277"/>
      <c r="AF33" s="41"/>
      <c r="AG33" s="41"/>
      <c r="AH33" s="41"/>
      <c r="AI33" s="41"/>
      <c r="AJ33" s="41"/>
      <c r="AK33" s="276">
        <v>0</v>
      </c>
      <c r="AL33" s="277"/>
      <c r="AM33" s="277"/>
      <c r="AN33" s="277"/>
      <c r="AO33" s="277"/>
      <c r="AP33" s="41"/>
      <c r="AQ33" s="41"/>
      <c r="AR33" s="42"/>
      <c r="BE33" s="266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5"/>
    </row>
    <row r="35" spans="1:57" s="2" customFormat="1" ht="25.9" customHeight="1">
      <c r="A35" s="34"/>
      <c r="B35" s="35"/>
      <c r="C35" s="43"/>
      <c r="D35" s="44" t="s">
        <v>42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43</v>
      </c>
      <c r="U35" s="45"/>
      <c r="V35" s="45"/>
      <c r="W35" s="45"/>
      <c r="X35" s="279" t="s">
        <v>44</v>
      </c>
      <c r="Y35" s="280"/>
      <c r="Z35" s="280"/>
      <c r="AA35" s="280"/>
      <c r="AB35" s="280"/>
      <c r="AC35" s="45"/>
      <c r="AD35" s="45"/>
      <c r="AE35" s="45"/>
      <c r="AF35" s="45"/>
      <c r="AG35" s="45"/>
      <c r="AH35" s="45"/>
      <c r="AI35" s="45"/>
      <c r="AJ35" s="45"/>
      <c r="AK35" s="281">
        <f>SUM(AK26:AK33)</f>
        <v>0</v>
      </c>
      <c r="AL35" s="280"/>
      <c r="AM35" s="280"/>
      <c r="AN35" s="280"/>
      <c r="AO35" s="282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45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46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47</v>
      </c>
      <c r="AI60" s="38"/>
      <c r="AJ60" s="38"/>
      <c r="AK60" s="38"/>
      <c r="AL60" s="38"/>
      <c r="AM60" s="52" t="s">
        <v>48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49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50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47</v>
      </c>
      <c r="AI75" s="38"/>
      <c r="AJ75" s="38"/>
      <c r="AK75" s="38"/>
      <c r="AL75" s="38"/>
      <c r="AM75" s="52" t="s">
        <v>48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51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20-576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3" t="str">
        <f>K6</f>
        <v>Rekonstrukce splaškové kanalizace - Zlín Lešná</v>
      </c>
      <c r="M85" s="284"/>
      <c r="N85" s="284"/>
      <c r="O85" s="284"/>
      <c r="P85" s="284"/>
      <c r="Q85" s="284"/>
      <c r="R85" s="284"/>
      <c r="S85" s="284"/>
      <c r="T85" s="284"/>
      <c r="U85" s="284"/>
      <c r="V85" s="284"/>
      <c r="W85" s="284"/>
      <c r="X85" s="284"/>
      <c r="Y85" s="284"/>
      <c r="Z85" s="284"/>
      <c r="AA85" s="284"/>
      <c r="AB85" s="284"/>
      <c r="AC85" s="284"/>
      <c r="AD85" s="284"/>
      <c r="AE85" s="284"/>
      <c r="AF85" s="284"/>
      <c r="AG85" s="284"/>
      <c r="AH85" s="284"/>
      <c r="AI85" s="284"/>
      <c r="AJ85" s="284"/>
      <c r="AK85" s="284"/>
      <c r="AL85" s="284"/>
      <c r="AM85" s="284"/>
      <c r="AN85" s="284"/>
      <c r="AO85" s="284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85" t="str">
        <f>IF(AN8= "","",AN8)</f>
        <v/>
      </c>
      <c r="AN87" s="285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28</v>
      </c>
      <c r="AJ89" s="36"/>
      <c r="AK89" s="36"/>
      <c r="AL89" s="36"/>
      <c r="AM89" s="286" t="str">
        <f>IF(E17="","",E17)</f>
        <v xml:space="preserve"> </v>
      </c>
      <c r="AN89" s="287"/>
      <c r="AO89" s="287"/>
      <c r="AP89" s="287"/>
      <c r="AQ89" s="36"/>
      <c r="AR89" s="39"/>
      <c r="AS89" s="288" t="s">
        <v>52</v>
      </c>
      <c r="AT89" s="289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26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29</v>
      </c>
      <c r="AJ90" s="36"/>
      <c r="AK90" s="36"/>
      <c r="AL90" s="36"/>
      <c r="AM90" s="286" t="str">
        <f>IF(E20="","",E20)</f>
        <v xml:space="preserve"> </v>
      </c>
      <c r="AN90" s="287"/>
      <c r="AO90" s="287"/>
      <c r="AP90" s="287"/>
      <c r="AQ90" s="36"/>
      <c r="AR90" s="39"/>
      <c r="AS90" s="290"/>
      <c r="AT90" s="291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2"/>
      <c r="AT91" s="293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94" t="s">
        <v>53</v>
      </c>
      <c r="D92" s="295"/>
      <c r="E92" s="295"/>
      <c r="F92" s="295"/>
      <c r="G92" s="295"/>
      <c r="H92" s="73"/>
      <c r="I92" s="296" t="s">
        <v>54</v>
      </c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7" t="s">
        <v>55</v>
      </c>
      <c r="AH92" s="295"/>
      <c r="AI92" s="295"/>
      <c r="AJ92" s="295"/>
      <c r="AK92" s="295"/>
      <c r="AL92" s="295"/>
      <c r="AM92" s="295"/>
      <c r="AN92" s="296" t="s">
        <v>56</v>
      </c>
      <c r="AO92" s="295"/>
      <c r="AP92" s="298"/>
      <c r="AQ92" s="74" t="s">
        <v>57</v>
      </c>
      <c r="AR92" s="39"/>
      <c r="AS92" s="75" t="s">
        <v>58</v>
      </c>
      <c r="AT92" s="76" t="s">
        <v>59</v>
      </c>
      <c r="AU92" s="76" t="s">
        <v>60</v>
      </c>
      <c r="AV92" s="76" t="s">
        <v>61</v>
      </c>
      <c r="AW92" s="76" t="s">
        <v>62</v>
      </c>
      <c r="AX92" s="76" t="s">
        <v>63</v>
      </c>
      <c r="AY92" s="76" t="s">
        <v>64</v>
      </c>
      <c r="AZ92" s="76" t="s">
        <v>65</v>
      </c>
      <c r="BA92" s="76" t="s">
        <v>66</v>
      </c>
      <c r="BB92" s="76" t="s">
        <v>67</v>
      </c>
      <c r="BC92" s="76" t="s">
        <v>68</v>
      </c>
      <c r="BD92" s="77" t="s">
        <v>69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70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302">
        <f>ROUND(AG95,2)</f>
        <v>0</v>
      </c>
      <c r="AH94" s="302"/>
      <c r="AI94" s="302"/>
      <c r="AJ94" s="302"/>
      <c r="AK94" s="302"/>
      <c r="AL94" s="302"/>
      <c r="AM94" s="302"/>
      <c r="AN94" s="303">
        <f>SUM(AG94,AT94)</f>
        <v>0</v>
      </c>
      <c r="AO94" s="303"/>
      <c r="AP94" s="303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71</v>
      </c>
      <c r="BT94" s="91" t="s">
        <v>72</v>
      </c>
      <c r="BU94" s="92" t="s">
        <v>73</v>
      </c>
      <c r="BV94" s="91" t="s">
        <v>74</v>
      </c>
      <c r="BW94" s="91" t="s">
        <v>5</v>
      </c>
      <c r="BX94" s="91" t="s">
        <v>75</v>
      </c>
      <c r="CL94" s="91" t="s">
        <v>1</v>
      </c>
    </row>
    <row r="95" spans="1:91" s="7" customFormat="1" ht="24.75" customHeight="1">
      <c r="A95" s="93" t="s">
        <v>76</v>
      </c>
      <c r="B95" s="94"/>
      <c r="C95" s="95"/>
      <c r="D95" s="301" t="s">
        <v>77</v>
      </c>
      <c r="E95" s="301"/>
      <c r="F95" s="301"/>
      <c r="G95" s="301"/>
      <c r="H95" s="301"/>
      <c r="I95" s="96"/>
      <c r="J95" s="301" t="s">
        <v>17</v>
      </c>
      <c r="K95" s="301"/>
      <c r="L95" s="301"/>
      <c r="M95" s="301"/>
      <c r="N95" s="301"/>
      <c r="O95" s="301"/>
      <c r="P95" s="301"/>
      <c r="Q95" s="301"/>
      <c r="R95" s="301"/>
      <c r="S95" s="301"/>
      <c r="T95" s="301"/>
      <c r="U95" s="301"/>
      <c r="V95" s="301"/>
      <c r="W95" s="301"/>
      <c r="X95" s="301"/>
      <c r="Y95" s="301"/>
      <c r="Z95" s="301"/>
      <c r="AA95" s="301"/>
      <c r="AB95" s="301"/>
      <c r="AC95" s="301"/>
      <c r="AD95" s="301"/>
      <c r="AE95" s="301"/>
      <c r="AF95" s="301"/>
      <c r="AG95" s="299">
        <f>'20-576-1 - Rekonstrukce s...'!J30</f>
        <v>0</v>
      </c>
      <c r="AH95" s="300"/>
      <c r="AI95" s="300"/>
      <c r="AJ95" s="300"/>
      <c r="AK95" s="300"/>
      <c r="AL95" s="300"/>
      <c r="AM95" s="300"/>
      <c r="AN95" s="299">
        <f>SUM(AG95,AT95)</f>
        <v>0</v>
      </c>
      <c r="AO95" s="300"/>
      <c r="AP95" s="300"/>
      <c r="AQ95" s="97" t="s">
        <v>78</v>
      </c>
      <c r="AR95" s="98"/>
      <c r="AS95" s="99">
        <v>0</v>
      </c>
      <c r="AT95" s="100">
        <f>ROUND(SUM(AV95:AW95),2)</f>
        <v>0</v>
      </c>
      <c r="AU95" s="101">
        <f>'20-576-1 - Rekonstrukce s...'!P127</f>
        <v>0</v>
      </c>
      <c r="AV95" s="100">
        <f>'20-576-1 - Rekonstrukce s...'!J33</f>
        <v>0</v>
      </c>
      <c r="AW95" s="100">
        <f>'20-576-1 - Rekonstrukce s...'!J34</f>
        <v>0</v>
      </c>
      <c r="AX95" s="100">
        <f>'20-576-1 - Rekonstrukce s...'!J35</f>
        <v>0</v>
      </c>
      <c r="AY95" s="100">
        <f>'20-576-1 - Rekonstrukce s...'!J36</f>
        <v>0</v>
      </c>
      <c r="AZ95" s="100">
        <f>'20-576-1 - Rekonstrukce s...'!F33</f>
        <v>0</v>
      </c>
      <c r="BA95" s="100">
        <f>'20-576-1 - Rekonstrukce s...'!F34</f>
        <v>0</v>
      </c>
      <c r="BB95" s="100">
        <f>'20-576-1 - Rekonstrukce s...'!F35</f>
        <v>0</v>
      </c>
      <c r="BC95" s="100">
        <f>'20-576-1 - Rekonstrukce s...'!F36</f>
        <v>0</v>
      </c>
      <c r="BD95" s="102">
        <f>'20-576-1 - Rekonstrukce s...'!F37</f>
        <v>0</v>
      </c>
      <c r="BT95" s="103" t="s">
        <v>79</v>
      </c>
      <c r="BV95" s="103" t="s">
        <v>74</v>
      </c>
      <c r="BW95" s="103" t="s">
        <v>80</v>
      </c>
      <c r="BX95" s="103" t="s">
        <v>5</v>
      </c>
      <c r="CL95" s="103" t="s">
        <v>1</v>
      </c>
      <c r="CM95" s="103" t="s">
        <v>81</v>
      </c>
    </row>
    <row r="96" spans="1:91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5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buXpaMqgblEeorfALq2C2V1bAKbwJQ9XuwYZ3Y5kDKTmc18LL2Nab41sPirK313mH0P/l2A5bLpe3TLSPgKRMw==" saltValue="3Zu5P6hl68fCq38dx8owwKlcmGk8q3NE0asBlf+qbOkFWdYQK5D4AhcR2XwuSYNi30+BoO5vPFz1n8SqKfceLw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0-576-1 - Rekonstrukce s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1"/>
  <sheetViews>
    <sheetView showGridLines="0" workbookViewId="0">
      <selection activeCell="AA20" sqref="AA20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.6640625" style="1" customWidth="1"/>
    <col min="8" max="8" width="11.5" style="1" customWidth="1"/>
    <col min="9" max="9" width="20.1640625" style="104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4"/>
      <c r="L2" s="304"/>
      <c r="M2" s="304"/>
      <c r="N2" s="304"/>
      <c r="O2" s="304"/>
      <c r="P2" s="304"/>
      <c r="Q2" s="304"/>
      <c r="R2" s="304"/>
      <c r="S2" s="304"/>
      <c r="T2" s="304"/>
      <c r="U2" s="304"/>
      <c r="V2" s="304"/>
      <c r="AT2" s="17" t="s">
        <v>80</v>
      </c>
    </row>
    <row r="3" spans="1:46" s="1" customFormat="1" ht="6.95" customHeight="1">
      <c r="B3" s="105"/>
      <c r="C3" s="106"/>
      <c r="D3" s="106"/>
      <c r="E3" s="106"/>
      <c r="F3" s="106"/>
      <c r="G3" s="106"/>
      <c r="H3" s="106"/>
      <c r="I3" s="107"/>
      <c r="J3" s="106"/>
      <c r="K3" s="106"/>
      <c r="L3" s="20"/>
      <c r="AT3" s="17" t="s">
        <v>81</v>
      </c>
    </row>
    <row r="4" spans="1:46" s="1" customFormat="1" ht="24.95" customHeight="1">
      <c r="B4" s="20"/>
      <c r="D4" s="108" t="s">
        <v>82</v>
      </c>
      <c r="I4" s="104"/>
      <c r="L4" s="20"/>
      <c r="M4" s="109" t="s">
        <v>10</v>
      </c>
      <c r="AT4" s="17" t="s">
        <v>4</v>
      </c>
    </row>
    <row r="5" spans="1:46" s="1" customFormat="1" ht="6.95" customHeight="1">
      <c r="B5" s="20"/>
      <c r="I5" s="104"/>
      <c r="L5" s="20"/>
    </row>
    <row r="6" spans="1:46" s="1" customFormat="1" ht="12" customHeight="1">
      <c r="B6" s="20"/>
      <c r="D6" s="110" t="s">
        <v>16</v>
      </c>
      <c r="I6" s="104"/>
      <c r="L6" s="20"/>
    </row>
    <row r="7" spans="1:46" s="1" customFormat="1" ht="16.5" customHeight="1">
      <c r="B7" s="20"/>
      <c r="E7" s="305" t="str">
        <f>'Rekapitulace stavby'!K6</f>
        <v>Rekonstrukce splaškové kanalizace - Zlín Lešná</v>
      </c>
      <c r="F7" s="306"/>
      <c r="G7" s="306"/>
      <c r="H7" s="306"/>
      <c r="I7" s="104"/>
      <c r="L7" s="20"/>
    </row>
    <row r="8" spans="1:46" s="2" customFormat="1" ht="12" customHeight="1">
      <c r="A8" s="34"/>
      <c r="B8" s="39"/>
      <c r="C8" s="34"/>
      <c r="D8" s="110" t="s">
        <v>83</v>
      </c>
      <c r="E8" s="34"/>
      <c r="F8" s="34"/>
      <c r="G8" s="34"/>
      <c r="H8" s="34"/>
      <c r="I8" s="111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7" t="s">
        <v>84</v>
      </c>
      <c r="F9" s="308"/>
      <c r="G9" s="308"/>
      <c r="H9" s="308"/>
      <c r="I9" s="111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111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0" t="s">
        <v>18</v>
      </c>
      <c r="E11" s="34"/>
      <c r="F11" s="112" t="s">
        <v>1</v>
      </c>
      <c r="G11" s="34"/>
      <c r="H11" s="34"/>
      <c r="I11" s="113" t="s">
        <v>19</v>
      </c>
      <c r="J11" s="112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0" t="s">
        <v>20</v>
      </c>
      <c r="E12" s="34"/>
      <c r="F12" s="112" t="s">
        <v>21</v>
      </c>
      <c r="G12" s="34"/>
      <c r="H12" s="34"/>
      <c r="I12" s="113" t="s">
        <v>22</v>
      </c>
      <c r="J12" s="114">
        <f>'Rekapitulace stavby'!AN8</f>
        <v>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111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0" t="s">
        <v>23</v>
      </c>
      <c r="E14" s="34"/>
      <c r="F14" s="34"/>
      <c r="G14" s="34"/>
      <c r="H14" s="34"/>
      <c r="I14" s="113" t="s">
        <v>24</v>
      </c>
      <c r="J14" s="112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2" t="str">
        <f>IF('Rekapitulace stavby'!E11="","",'Rekapitulace stavby'!E11)</f>
        <v xml:space="preserve"> </v>
      </c>
      <c r="F15" s="34"/>
      <c r="G15" s="34"/>
      <c r="H15" s="34"/>
      <c r="I15" s="113" t="s">
        <v>25</v>
      </c>
      <c r="J15" s="112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111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0" t="s">
        <v>26</v>
      </c>
      <c r="E17" s="34"/>
      <c r="F17" s="34"/>
      <c r="G17" s="34"/>
      <c r="H17" s="34"/>
      <c r="I17" s="113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9" t="str">
        <f>'Rekapitulace stavby'!E14</f>
        <v>Vyplň údaj</v>
      </c>
      <c r="F18" s="310"/>
      <c r="G18" s="310"/>
      <c r="H18" s="310"/>
      <c r="I18" s="113" t="s">
        <v>25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111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0" t="s">
        <v>28</v>
      </c>
      <c r="E20" s="34"/>
      <c r="F20" s="34"/>
      <c r="G20" s="34"/>
      <c r="H20" s="34"/>
      <c r="I20" s="113" t="s">
        <v>24</v>
      </c>
      <c r="J20" s="112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2" t="str">
        <f>IF('Rekapitulace stavby'!E17="","",'Rekapitulace stavby'!E17)</f>
        <v xml:space="preserve"> </v>
      </c>
      <c r="F21" s="34"/>
      <c r="G21" s="34"/>
      <c r="H21" s="34"/>
      <c r="I21" s="113" t="s">
        <v>25</v>
      </c>
      <c r="J21" s="112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111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0" t="s">
        <v>29</v>
      </c>
      <c r="E23" s="34"/>
      <c r="F23" s="34"/>
      <c r="G23" s="34"/>
      <c r="H23" s="34"/>
      <c r="I23" s="113" t="s">
        <v>24</v>
      </c>
      <c r="J23" s="112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2" t="str">
        <f>IF('Rekapitulace stavby'!E20="","",'Rekapitulace stavby'!E20)</f>
        <v xml:space="preserve"> </v>
      </c>
      <c r="F24" s="34"/>
      <c r="G24" s="34"/>
      <c r="H24" s="34"/>
      <c r="I24" s="113" t="s">
        <v>25</v>
      </c>
      <c r="J24" s="112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111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0" t="s">
        <v>31</v>
      </c>
      <c r="E26" s="34"/>
      <c r="F26" s="34"/>
      <c r="G26" s="34"/>
      <c r="H26" s="34"/>
      <c r="I26" s="111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11" t="s">
        <v>1</v>
      </c>
      <c r="F27" s="311"/>
      <c r="G27" s="311"/>
      <c r="H27" s="311"/>
      <c r="I27" s="117"/>
      <c r="J27" s="115"/>
      <c r="K27" s="115"/>
      <c r="L27" s="118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111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9"/>
      <c r="E29" s="119"/>
      <c r="F29" s="119"/>
      <c r="G29" s="119"/>
      <c r="H29" s="119"/>
      <c r="I29" s="120"/>
      <c r="J29" s="119"/>
      <c r="K29" s="119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21" t="s">
        <v>32</v>
      </c>
      <c r="E30" s="34"/>
      <c r="F30" s="34"/>
      <c r="G30" s="34"/>
      <c r="H30" s="34"/>
      <c r="I30" s="111"/>
      <c r="J30" s="122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9"/>
      <c r="E31" s="119"/>
      <c r="F31" s="119"/>
      <c r="G31" s="119"/>
      <c r="H31" s="119"/>
      <c r="I31" s="120"/>
      <c r="J31" s="119"/>
      <c r="K31" s="119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3" t="s">
        <v>34</v>
      </c>
      <c r="G32" s="34"/>
      <c r="H32" s="34"/>
      <c r="I32" s="124" t="s">
        <v>33</v>
      </c>
      <c r="J32" s="123" t="s">
        <v>35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5" t="s">
        <v>36</v>
      </c>
      <c r="E33" s="110" t="s">
        <v>37</v>
      </c>
      <c r="F33" s="126">
        <f>ROUND((SUM(BE127:BE290)),  2)</f>
        <v>0</v>
      </c>
      <c r="G33" s="34"/>
      <c r="H33" s="34"/>
      <c r="I33" s="127">
        <v>0.21</v>
      </c>
      <c r="J33" s="126">
        <f>ROUND(((SUM(BE127:BE290))*I33),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0" t="s">
        <v>38</v>
      </c>
      <c r="F34" s="126">
        <f>ROUND((SUM(BF127:BF290)),  2)</f>
        <v>0</v>
      </c>
      <c r="G34" s="34"/>
      <c r="H34" s="34"/>
      <c r="I34" s="127">
        <v>0.15</v>
      </c>
      <c r="J34" s="126">
        <f>ROUND(((SUM(BF127:BF290))*I34),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0" t="s">
        <v>39</v>
      </c>
      <c r="F35" s="126">
        <f>ROUND((SUM(BG127:BG290)),  2)</f>
        <v>0</v>
      </c>
      <c r="G35" s="34"/>
      <c r="H35" s="34"/>
      <c r="I35" s="127">
        <v>0.21</v>
      </c>
      <c r="J35" s="126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0" t="s">
        <v>40</v>
      </c>
      <c r="F36" s="126">
        <f>ROUND((SUM(BH127:BH290)),  2)</f>
        <v>0</v>
      </c>
      <c r="G36" s="34"/>
      <c r="H36" s="34"/>
      <c r="I36" s="127">
        <v>0.15</v>
      </c>
      <c r="J36" s="126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0" t="s">
        <v>41</v>
      </c>
      <c r="F37" s="126">
        <f>ROUND((SUM(BI127:BI290)),  2)</f>
        <v>0</v>
      </c>
      <c r="G37" s="34"/>
      <c r="H37" s="34"/>
      <c r="I37" s="127">
        <v>0</v>
      </c>
      <c r="J37" s="126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111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8"/>
      <c r="D39" s="129" t="s">
        <v>42</v>
      </c>
      <c r="E39" s="130"/>
      <c r="F39" s="130"/>
      <c r="G39" s="131" t="s">
        <v>43</v>
      </c>
      <c r="H39" s="132" t="s">
        <v>44</v>
      </c>
      <c r="I39" s="133"/>
      <c r="J39" s="134">
        <f>SUM(J30:J37)</f>
        <v>0</v>
      </c>
      <c r="K39" s="135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111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I41" s="104"/>
      <c r="L41" s="20"/>
    </row>
    <row r="42" spans="1:31" s="1" customFormat="1" ht="14.45" customHeight="1">
      <c r="B42" s="20"/>
      <c r="I42" s="104"/>
      <c r="L42" s="20"/>
    </row>
    <row r="43" spans="1:31" s="1" customFormat="1" ht="14.45" customHeight="1">
      <c r="B43" s="20"/>
      <c r="I43" s="104"/>
      <c r="L43" s="20"/>
    </row>
    <row r="44" spans="1:31" s="1" customFormat="1" ht="14.45" customHeight="1">
      <c r="B44" s="20"/>
      <c r="I44" s="104"/>
      <c r="L44" s="20"/>
    </row>
    <row r="45" spans="1:31" s="1" customFormat="1" ht="14.45" customHeight="1">
      <c r="B45" s="20"/>
      <c r="I45" s="104"/>
      <c r="L45" s="20"/>
    </row>
    <row r="46" spans="1:31" s="1" customFormat="1" ht="14.45" customHeight="1">
      <c r="B46" s="20"/>
      <c r="I46" s="104"/>
      <c r="L46" s="20"/>
    </row>
    <row r="47" spans="1:31" s="1" customFormat="1" ht="14.45" customHeight="1">
      <c r="B47" s="20"/>
      <c r="I47" s="104"/>
      <c r="L47" s="20"/>
    </row>
    <row r="48" spans="1:31" s="1" customFormat="1" ht="14.45" customHeight="1">
      <c r="B48" s="20"/>
      <c r="I48" s="104"/>
      <c r="L48" s="20"/>
    </row>
    <row r="49" spans="1:31" s="1" customFormat="1" ht="14.45" customHeight="1">
      <c r="B49" s="20"/>
      <c r="I49" s="104"/>
      <c r="L49" s="20"/>
    </row>
    <row r="50" spans="1:31" s="2" customFormat="1" ht="14.45" customHeight="1">
      <c r="B50" s="51"/>
      <c r="D50" s="136" t="s">
        <v>45</v>
      </c>
      <c r="E50" s="137"/>
      <c r="F50" s="137"/>
      <c r="G50" s="136" t="s">
        <v>46</v>
      </c>
      <c r="H50" s="137"/>
      <c r="I50" s="138"/>
      <c r="J50" s="137"/>
      <c r="K50" s="137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9" t="s">
        <v>47</v>
      </c>
      <c r="E61" s="140"/>
      <c r="F61" s="141" t="s">
        <v>48</v>
      </c>
      <c r="G61" s="139" t="s">
        <v>47</v>
      </c>
      <c r="H61" s="140"/>
      <c r="I61" s="142"/>
      <c r="J61" s="143" t="s">
        <v>48</v>
      </c>
      <c r="K61" s="14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6" t="s">
        <v>49</v>
      </c>
      <c r="E65" s="144"/>
      <c r="F65" s="144"/>
      <c r="G65" s="136" t="s">
        <v>50</v>
      </c>
      <c r="H65" s="144"/>
      <c r="I65" s="145"/>
      <c r="J65" s="144"/>
      <c r="K65" s="144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9" t="s">
        <v>47</v>
      </c>
      <c r="E76" s="140"/>
      <c r="F76" s="141" t="s">
        <v>48</v>
      </c>
      <c r="G76" s="139" t="s">
        <v>47</v>
      </c>
      <c r="H76" s="140"/>
      <c r="I76" s="142"/>
      <c r="J76" s="143" t="s">
        <v>48</v>
      </c>
      <c r="K76" s="14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46"/>
      <c r="C77" s="147"/>
      <c r="D77" s="147"/>
      <c r="E77" s="147"/>
      <c r="F77" s="147"/>
      <c r="G77" s="147"/>
      <c r="H77" s="147"/>
      <c r="I77" s="148"/>
      <c r="J77" s="147"/>
      <c r="K77" s="14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9"/>
      <c r="C81" s="150"/>
      <c r="D81" s="150"/>
      <c r="E81" s="150"/>
      <c r="F81" s="150"/>
      <c r="G81" s="150"/>
      <c r="H81" s="150"/>
      <c r="I81" s="151"/>
      <c r="J81" s="150"/>
      <c r="K81" s="150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85</v>
      </c>
      <c r="D82" s="36"/>
      <c r="E82" s="36"/>
      <c r="F82" s="36"/>
      <c r="G82" s="36"/>
      <c r="H82" s="36"/>
      <c r="I82" s="111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111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111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312" t="str">
        <f>E7</f>
        <v>Rekonstrukce splaškové kanalizace - Zlín Lešná</v>
      </c>
      <c r="F85" s="313"/>
      <c r="G85" s="313"/>
      <c r="H85" s="313"/>
      <c r="I85" s="111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83</v>
      </c>
      <c r="D86" s="36"/>
      <c r="E86" s="36"/>
      <c r="F86" s="36"/>
      <c r="G86" s="36"/>
      <c r="H86" s="36"/>
      <c r="I86" s="111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3" t="str">
        <f>E9</f>
        <v>20-576-1 - Rekonstrukce splaškové kanalizace - Zlín Lešná</v>
      </c>
      <c r="F87" s="314"/>
      <c r="G87" s="314"/>
      <c r="H87" s="314"/>
      <c r="I87" s="111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111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113" t="s">
        <v>22</v>
      </c>
      <c r="J89" s="66">
        <f>IF(J12="","",J12)</f>
        <v>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111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 xml:space="preserve"> </v>
      </c>
      <c r="G91" s="36"/>
      <c r="H91" s="36"/>
      <c r="I91" s="113" t="s">
        <v>28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26</v>
      </c>
      <c r="D92" s="36"/>
      <c r="E92" s="36"/>
      <c r="F92" s="27" t="str">
        <f>IF(E18="","",E18)</f>
        <v>Vyplň údaj</v>
      </c>
      <c r="G92" s="36"/>
      <c r="H92" s="36"/>
      <c r="I92" s="113" t="s">
        <v>29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111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52" t="s">
        <v>86</v>
      </c>
      <c r="D94" s="153"/>
      <c r="E94" s="153"/>
      <c r="F94" s="153"/>
      <c r="G94" s="153"/>
      <c r="H94" s="153"/>
      <c r="I94" s="154"/>
      <c r="J94" s="155" t="s">
        <v>87</v>
      </c>
      <c r="K94" s="153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111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56" t="s">
        <v>88</v>
      </c>
      <c r="D96" s="36"/>
      <c r="E96" s="36"/>
      <c r="F96" s="36"/>
      <c r="G96" s="36"/>
      <c r="H96" s="36"/>
      <c r="I96" s="111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89</v>
      </c>
    </row>
    <row r="97" spans="1:31" s="9" customFormat="1" ht="24.95" customHeight="1">
      <c r="B97" s="157"/>
      <c r="C97" s="158"/>
      <c r="D97" s="159" t="s">
        <v>90</v>
      </c>
      <c r="E97" s="160"/>
      <c r="F97" s="160"/>
      <c r="G97" s="160"/>
      <c r="H97" s="160"/>
      <c r="I97" s="161"/>
      <c r="J97" s="162">
        <f>J128</f>
        <v>0</v>
      </c>
      <c r="K97" s="158"/>
      <c r="L97" s="163"/>
    </row>
    <row r="98" spans="1:31" s="10" customFormat="1" ht="19.899999999999999" customHeight="1">
      <c r="B98" s="164"/>
      <c r="C98" s="165"/>
      <c r="D98" s="166" t="s">
        <v>91</v>
      </c>
      <c r="E98" s="167"/>
      <c r="F98" s="167"/>
      <c r="G98" s="167"/>
      <c r="H98" s="167"/>
      <c r="I98" s="168"/>
      <c r="J98" s="169">
        <f>J129</f>
        <v>0</v>
      </c>
      <c r="K98" s="165"/>
      <c r="L98" s="170"/>
    </row>
    <row r="99" spans="1:31" s="10" customFormat="1" ht="19.899999999999999" customHeight="1">
      <c r="B99" s="164"/>
      <c r="C99" s="165"/>
      <c r="D99" s="166" t="s">
        <v>92</v>
      </c>
      <c r="E99" s="167"/>
      <c r="F99" s="167"/>
      <c r="G99" s="167"/>
      <c r="H99" s="167"/>
      <c r="I99" s="168"/>
      <c r="J99" s="169">
        <f>J168</f>
        <v>0</v>
      </c>
      <c r="K99" s="165"/>
      <c r="L99" s="170"/>
    </row>
    <row r="100" spans="1:31" s="10" customFormat="1" ht="19.899999999999999" customHeight="1">
      <c r="B100" s="164"/>
      <c r="C100" s="165"/>
      <c r="D100" s="166" t="s">
        <v>93</v>
      </c>
      <c r="E100" s="167"/>
      <c r="F100" s="167"/>
      <c r="G100" s="167"/>
      <c r="H100" s="167"/>
      <c r="I100" s="168"/>
      <c r="J100" s="169">
        <f>J171</f>
        <v>0</v>
      </c>
      <c r="K100" s="165"/>
      <c r="L100" s="170"/>
    </row>
    <row r="101" spans="1:31" s="10" customFormat="1" ht="19.899999999999999" customHeight="1">
      <c r="B101" s="164"/>
      <c r="C101" s="165"/>
      <c r="D101" s="166" t="s">
        <v>94</v>
      </c>
      <c r="E101" s="167"/>
      <c r="F101" s="167"/>
      <c r="G101" s="167"/>
      <c r="H101" s="167"/>
      <c r="I101" s="168"/>
      <c r="J101" s="169">
        <f>J177</f>
        <v>0</v>
      </c>
      <c r="K101" s="165"/>
      <c r="L101" s="170"/>
    </row>
    <row r="102" spans="1:31" s="10" customFormat="1" ht="19.899999999999999" customHeight="1">
      <c r="B102" s="164"/>
      <c r="C102" s="165"/>
      <c r="D102" s="166" t="s">
        <v>95</v>
      </c>
      <c r="E102" s="167"/>
      <c r="F102" s="167"/>
      <c r="G102" s="167"/>
      <c r="H102" s="167"/>
      <c r="I102" s="168"/>
      <c r="J102" s="169">
        <f>J182</f>
        <v>0</v>
      </c>
      <c r="K102" s="165"/>
      <c r="L102" s="170"/>
    </row>
    <row r="103" spans="1:31" s="10" customFormat="1" ht="19.899999999999999" customHeight="1">
      <c r="B103" s="164"/>
      <c r="C103" s="165"/>
      <c r="D103" s="166" t="s">
        <v>96</v>
      </c>
      <c r="E103" s="167"/>
      <c r="F103" s="167"/>
      <c r="G103" s="167"/>
      <c r="H103" s="167"/>
      <c r="I103" s="168"/>
      <c r="J103" s="169">
        <f>J185</f>
        <v>0</v>
      </c>
      <c r="K103" s="165"/>
      <c r="L103" s="170"/>
    </row>
    <row r="104" spans="1:31" s="10" customFormat="1" ht="19.899999999999999" customHeight="1">
      <c r="B104" s="164"/>
      <c r="C104" s="165"/>
      <c r="D104" s="166" t="s">
        <v>97</v>
      </c>
      <c r="E104" s="167"/>
      <c r="F104" s="167"/>
      <c r="G104" s="167"/>
      <c r="H104" s="167"/>
      <c r="I104" s="168"/>
      <c r="J104" s="169">
        <f>J241</f>
        <v>0</v>
      </c>
      <c r="K104" s="165"/>
      <c r="L104" s="170"/>
    </row>
    <row r="105" spans="1:31" s="10" customFormat="1" ht="19.899999999999999" customHeight="1">
      <c r="B105" s="164"/>
      <c r="C105" s="165"/>
      <c r="D105" s="166" t="s">
        <v>98</v>
      </c>
      <c r="E105" s="167"/>
      <c r="F105" s="167"/>
      <c r="G105" s="167"/>
      <c r="H105" s="167"/>
      <c r="I105" s="168"/>
      <c r="J105" s="169">
        <f>J270</f>
        <v>0</v>
      </c>
      <c r="K105" s="165"/>
      <c r="L105" s="170"/>
    </row>
    <row r="106" spans="1:31" s="10" customFormat="1" ht="19.899999999999999" customHeight="1">
      <c r="B106" s="164"/>
      <c r="C106" s="165"/>
      <c r="D106" s="166" t="s">
        <v>99</v>
      </c>
      <c r="E106" s="167"/>
      <c r="F106" s="167"/>
      <c r="G106" s="167"/>
      <c r="H106" s="167"/>
      <c r="I106" s="168"/>
      <c r="J106" s="169">
        <f>J279</f>
        <v>0</v>
      </c>
      <c r="K106" s="165"/>
      <c r="L106" s="170"/>
    </row>
    <row r="107" spans="1:31" s="9" customFormat="1" ht="24.95" customHeight="1">
      <c r="B107" s="157"/>
      <c r="C107" s="158"/>
      <c r="D107" s="159" t="s">
        <v>100</v>
      </c>
      <c r="E107" s="160"/>
      <c r="F107" s="160"/>
      <c r="G107" s="160"/>
      <c r="H107" s="160"/>
      <c r="I107" s="161"/>
      <c r="J107" s="162">
        <f>J281</f>
        <v>0</v>
      </c>
      <c r="K107" s="158"/>
      <c r="L107" s="163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111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148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151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101</v>
      </c>
      <c r="D114" s="36"/>
      <c r="E114" s="36"/>
      <c r="F114" s="36"/>
      <c r="G114" s="36"/>
      <c r="H114" s="36"/>
      <c r="I114" s="111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111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111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6.5" customHeight="1">
      <c r="A117" s="34"/>
      <c r="B117" s="35"/>
      <c r="C117" s="36"/>
      <c r="D117" s="36"/>
      <c r="E117" s="312" t="str">
        <f>E7</f>
        <v>Rekonstrukce splaškové kanalizace - Zlín Lešná</v>
      </c>
      <c r="F117" s="313"/>
      <c r="G117" s="313"/>
      <c r="H117" s="313"/>
      <c r="I117" s="111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83</v>
      </c>
      <c r="D118" s="36"/>
      <c r="E118" s="36"/>
      <c r="F118" s="36"/>
      <c r="G118" s="36"/>
      <c r="H118" s="36"/>
      <c r="I118" s="111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6.5" customHeight="1">
      <c r="A119" s="34"/>
      <c r="B119" s="35"/>
      <c r="C119" s="36"/>
      <c r="D119" s="36"/>
      <c r="E119" s="283" t="str">
        <f>E9</f>
        <v>20-576-1 - Rekonstrukce splaškové kanalizace - Zlín Lešná</v>
      </c>
      <c r="F119" s="314"/>
      <c r="G119" s="314"/>
      <c r="H119" s="314"/>
      <c r="I119" s="111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111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 xml:space="preserve"> </v>
      </c>
      <c r="G121" s="36"/>
      <c r="H121" s="36"/>
      <c r="I121" s="113" t="s">
        <v>22</v>
      </c>
      <c r="J121" s="66">
        <f>IF(J12="","",J12)</f>
        <v>0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111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2" customHeight="1">
      <c r="A123" s="34"/>
      <c r="B123" s="35"/>
      <c r="C123" s="29" t="s">
        <v>23</v>
      </c>
      <c r="D123" s="36"/>
      <c r="E123" s="36"/>
      <c r="F123" s="27" t="str">
        <f>E15</f>
        <v xml:space="preserve"> </v>
      </c>
      <c r="G123" s="36"/>
      <c r="H123" s="36"/>
      <c r="I123" s="113" t="s">
        <v>28</v>
      </c>
      <c r="J123" s="32" t="str">
        <f>E21</f>
        <v xml:space="preserve"> 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2" customHeight="1">
      <c r="A124" s="34"/>
      <c r="B124" s="35"/>
      <c r="C124" s="29" t="s">
        <v>26</v>
      </c>
      <c r="D124" s="36"/>
      <c r="E124" s="36"/>
      <c r="F124" s="27" t="str">
        <f>IF(E18="","",E18)</f>
        <v>Vyplň údaj</v>
      </c>
      <c r="G124" s="36"/>
      <c r="H124" s="36"/>
      <c r="I124" s="113" t="s">
        <v>29</v>
      </c>
      <c r="J124" s="32" t="str">
        <f>E24</f>
        <v xml:space="preserve"> 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111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71"/>
      <c r="B126" s="172"/>
      <c r="C126" s="173" t="s">
        <v>102</v>
      </c>
      <c r="D126" s="174" t="s">
        <v>57</v>
      </c>
      <c r="E126" s="174" t="s">
        <v>53</v>
      </c>
      <c r="F126" s="174" t="s">
        <v>54</v>
      </c>
      <c r="G126" s="174" t="s">
        <v>103</v>
      </c>
      <c r="H126" s="174" t="s">
        <v>104</v>
      </c>
      <c r="I126" s="175" t="s">
        <v>105</v>
      </c>
      <c r="J126" s="176" t="s">
        <v>87</v>
      </c>
      <c r="K126" s="177" t="s">
        <v>106</v>
      </c>
      <c r="L126" s="178"/>
      <c r="M126" s="75" t="s">
        <v>1</v>
      </c>
      <c r="N126" s="76" t="s">
        <v>36</v>
      </c>
      <c r="O126" s="76" t="s">
        <v>107</v>
      </c>
      <c r="P126" s="76" t="s">
        <v>108</v>
      </c>
      <c r="Q126" s="76" t="s">
        <v>109</v>
      </c>
      <c r="R126" s="76" t="s">
        <v>110</v>
      </c>
      <c r="S126" s="76" t="s">
        <v>111</v>
      </c>
      <c r="T126" s="77" t="s">
        <v>112</v>
      </c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</row>
    <row r="127" spans="1:63" s="2" customFormat="1" ht="22.9" customHeight="1">
      <c r="A127" s="34"/>
      <c r="B127" s="35"/>
      <c r="C127" s="82" t="s">
        <v>113</v>
      </c>
      <c r="D127" s="36"/>
      <c r="E127" s="36"/>
      <c r="F127" s="36"/>
      <c r="G127" s="36"/>
      <c r="H127" s="36"/>
      <c r="I127" s="111"/>
      <c r="J127" s="179">
        <f>BK127</f>
        <v>0</v>
      </c>
      <c r="K127" s="36"/>
      <c r="L127" s="39"/>
      <c r="M127" s="78"/>
      <c r="N127" s="180"/>
      <c r="O127" s="79"/>
      <c r="P127" s="181">
        <f>P128+P281</f>
        <v>0</v>
      </c>
      <c r="Q127" s="79"/>
      <c r="R127" s="181">
        <f>R128+R281</f>
        <v>42.959090199999999</v>
      </c>
      <c r="S127" s="79"/>
      <c r="T127" s="182">
        <f>T128+T281</f>
        <v>15.809200000000001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71</v>
      </c>
      <c r="AU127" s="17" t="s">
        <v>89</v>
      </c>
      <c r="BK127" s="183">
        <f>BK128+BK281</f>
        <v>0</v>
      </c>
    </row>
    <row r="128" spans="1:63" s="12" customFormat="1" ht="25.9" customHeight="1">
      <c r="B128" s="184"/>
      <c r="C128" s="185"/>
      <c r="D128" s="186" t="s">
        <v>71</v>
      </c>
      <c r="E128" s="187" t="s">
        <v>114</v>
      </c>
      <c r="F128" s="187" t="s">
        <v>115</v>
      </c>
      <c r="G128" s="185"/>
      <c r="H128" s="185"/>
      <c r="I128" s="188"/>
      <c r="J128" s="189">
        <f>BK128</f>
        <v>0</v>
      </c>
      <c r="K128" s="185"/>
      <c r="L128" s="190"/>
      <c r="M128" s="191"/>
      <c r="N128" s="192"/>
      <c r="O128" s="192"/>
      <c r="P128" s="193">
        <f>P129+P168+P171+P177+P182+P185+P241+P270+P279</f>
        <v>0</v>
      </c>
      <c r="Q128" s="192"/>
      <c r="R128" s="193">
        <f>R129+R168+R171+R177+R182+R185+R241+R270+R279</f>
        <v>42.959090199999999</v>
      </c>
      <c r="S128" s="192"/>
      <c r="T128" s="194">
        <f>T129+T168+T171+T177+T182+T185+T241+T270+T279</f>
        <v>15.809200000000001</v>
      </c>
      <c r="AR128" s="195" t="s">
        <v>79</v>
      </c>
      <c r="AT128" s="196" t="s">
        <v>71</v>
      </c>
      <c r="AU128" s="196" t="s">
        <v>72</v>
      </c>
      <c r="AY128" s="195" t="s">
        <v>116</v>
      </c>
      <c r="BK128" s="197">
        <f>BK129+BK168+BK171+BK177+BK182+BK185+BK241+BK270+BK279</f>
        <v>0</v>
      </c>
    </row>
    <row r="129" spans="1:65" s="12" customFormat="1" ht="22.9" customHeight="1">
      <c r="B129" s="184"/>
      <c r="C129" s="185"/>
      <c r="D129" s="186" t="s">
        <v>71</v>
      </c>
      <c r="E129" s="198" t="s">
        <v>79</v>
      </c>
      <c r="F129" s="198" t="s">
        <v>117</v>
      </c>
      <c r="G129" s="185"/>
      <c r="H129" s="185"/>
      <c r="I129" s="188"/>
      <c r="J129" s="199">
        <f>BK129</f>
        <v>0</v>
      </c>
      <c r="K129" s="185"/>
      <c r="L129" s="190"/>
      <c r="M129" s="191"/>
      <c r="N129" s="192"/>
      <c r="O129" s="192"/>
      <c r="P129" s="193">
        <f>SUM(P130:P167)</f>
        <v>0</v>
      </c>
      <c r="Q129" s="192"/>
      <c r="R129" s="193">
        <f>SUM(R130:R167)</f>
        <v>30.123999999999999</v>
      </c>
      <c r="S129" s="192"/>
      <c r="T129" s="194">
        <f>SUM(T130:T167)</f>
        <v>0</v>
      </c>
      <c r="AR129" s="195" t="s">
        <v>79</v>
      </c>
      <c r="AT129" s="196" t="s">
        <v>71</v>
      </c>
      <c r="AU129" s="196" t="s">
        <v>79</v>
      </c>
      <c r="AY129" s="195" t="s">
        <v>116</v>
      </c>
      <c r="BK129" s="197">
        <f>SUM(BK130:BK167)</f>
        <v>0</v>
      </c>
    </row>
    <row r="130" spans="1:65" s="2" customFormat="1" ht="21.75" customHeight="1">
      <c r="A130" s="34"/>
      <c r="B130" s="35"/>
      <c r="C130" s="200" t="s">
        <v>79</v>
      </c>
      <c r="D130" s="200" t="s">
        <v>118</v>
      </c>
      <c r="E130" s="201" t="s">
        <v>119</v>
      </c>
      <c r="F130" s="202" t="s">
        <v>120</v>
      </c>
      <c r="G130" s="203" t="s">
        <v>121</v>
      </c>
      <c r="H130" s="204">
        <v>42.631999999999998</v>
      </c>
      <c r="I130" s="205"/>
      <c r="J130" s="206">
        <f>ROUND(I130*H130,2)</f>
        <v>0</v>
      </c>
      <c r="K130" s="207"/>
      <c r="L130" s="39"/>
      <c r="M130" s="208" t="s">
        <v>1</v>
      </c>
      <c r="N130" s="209" t="s">
        <v>37</v>
      </c>
      <c r="O130" s="71"/>
      <c r="P130" s="210">
        <f>O130*H130</f>
        <v>0</v>
      </c>
      <c r="Q130" s="210">
        <v>0</v>
      </c>
      <c r="R130" s="210">
        <f>Q130*H130</f>
        <v>0</v>
      </c>
      <c r="S130" s="210">
        <v>0</v>
      </c>
      <c r="T130" s="211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2" t="s">
        <v>122</v>
      </c>
      <c r="AT130" s="212" t="s">
        <v>118</v>
      </c>
      <c r="AU130" s="212" t="s">
        <v>81</v>
      </c>
      <c r="AY130" s="17" t="s">
        <v>116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7" t="s">
        <v>79</v>
      </c>
      <c r="BK130" s="213">
        <f>ROUND(I130*H130,2)</f>
        <v>0</v>
      </c>
      <c r="BL130" s="17" t="s">
        <v>122</v>
      </c>
      <c r="BM130" s="212" t="s">
        <v>123</v>
      </c>
    </row>
    <row r="131" spans="1:65" s="13" customFormat="1" ht="11.25">
      <c r="B131" s="214"/>
      <c r="C131" s="215"/>
      <c r="D131" s="216" t="s">
        <v>124</v>
      </c>
      <c r="E131" s="217" t="s">
        <v>1</v>
      </c>
      <c r="F131" s="218" t="s">
        <v>125</v>
      </c>
      <c r="G131" s="215"/>
      <c r="H131" s="219">
        <v>0.72960000000000003</v>
      </c>
      <c r="I131" s="220"/>
      <c r="J131" s="215"/>
      <c r="K131" s="215"/>
      <c r="L131" s="221"/>
      <c r="M131" s="222"/>
      <c r="N131" s="223"/>
      <c r="O131" s="223"/>
      <c r="P131" s="223"/>
      <c r="Q131" s="223"/>
      <c r="R131" s="223"/>
      <c r="S131" s="223"/>
      <c r="T131" s="224"/>
      <c r="AT131" s="225" t="s">
        <v>124</v>
      </c>
      <c r="AU131" s="225" t="s">
        <v>81</v>
      </c>
      <c r="AV131" s="13" t="s">
        <v>81</v>
      </c>
      <c r="AW131" s="13" t="s">
        <v>30</v>
      </c>
      <c r="AX131" s="13" t="s">
        <v>72</v>
      </c>
      <c r="AY131" s="225" t="s">
        <v>116</v>
      </c>
    </row>
    <row r="132" spans="1:65" s="13" customFormat="1" ht="11.25">
      <c r="B132" s="214"/>
      <c r="C132" s="215"/>
      <c r="D132" s="216" t="s">
        <v>124</v>
      </c>
      <c r="E132" s="217" t="s">
        <v>1</v>
      </c>
      <c r="F132" s="218" t="s">
        <v>126</v>
      </c>
      <c r="G132" s="215"/>
      <c r="H132" s="219">
        <v>7.8520000000000003</v>
      </c>
      <c r="I132" s="220"/>
      <c r="J132" s="215"/>
      <c r="K132" s="215"/>
      <c r="L132" s="221"/>
      <c r="M132" s="222"/>
      <c r="N132" s="223"/>
      <c r="O132" s="223"/>
      <c r="P132" s="223"/>
      <c r="Q132" s="223"/>
      <c r="R132" s="223"/>
      <c r="S132" s="223"/>
      <c r="T132" s="224"/>
      <c r="AT132" s="225" t="s">
        <v>124</v>
      </c>
      <c r="AU132" s="225" t="s">
        <v>81</v>
      </c>
      <c r="AV132" s="13" t="s">
        <v>81</v>
      </c>
      <c r="AW132" s="13" t="s">
        <v>30</v>
      </c>
      <c r="AX132" s="13" t="s">
        <v>72</v>
      </c>
      <c r="AY132" s="225" t="s">
        <v>116</v>
      </c>
    </row>
    <row r="133" spans="1:65" s="13" customFormat="1" ht="11.25">
      <c r="B133" s="214"/>
      <c r="C133" s="215"/>
      <c r="D133" s="216" t="s">
        <v>124</v>
      </c>
      <c r="E133" s="217" t="s">
        <v>1</v>
      </c>
      <c r="F133" s="218" t="s">
        <v>127</v>
      </c>
      <c r="G133" s="215"/>
      <c r="H133" s="219">
        <v>2.6880000000000002</v>
      </c>
      <c r="I133" s="220"/>
      <c r="J133" s="215"/>
      <c r="K133" s="215"/>
      <c r="L133" s="221"/>
      <c r="M133" s="222"/>
      <c r="N133" s="223"/>
      <c r="O133" s="223"/>
      <c r="P133" s="223"/>
      <c r="Q133" s="223"/>
      <c r="R133" s="223"/>
      <c r="S133" s="223"/>
      <c r="T133" s="224"/>
      <c r="AT133" s="225" t="s">
        <v>124</v>
      </c>
      <c r="AU133" s="225" t="s">
        <v>81</v>
      </c>
      <c r="AV133" s="13" t="s">
        <v>81</v>
      </c>
      <c r="AW133" s="13" t="s">
        <v>30</v>
      </c>
      <c r="AX133" s="13" t="s">
        <v>72</v>
      </c>
      <c r="AY133" s="225" t="s">
        <v>116</v>
      </c>
    </row>
    <row r="134" spans="1:65" s="13" customFormat="1" ht="11.25">
      <c r="B134" s="214"/>
      <c r="C134" s="215"/>
      <c r="D134" s="216" t="s">
        <v>124</v>
      </c>
      <c r="E134" s="217" t="s">
        <v>1</v>
      </c>
      <c r="F134" s="218" t="s">
        <v>128</v>
      </c>
      <c r="G134" s="215"/>
      <c r="H134" s="219">
        <v>4.5120000000000005</v>
      </c>
      <c r="I134" s="220"/>
      <c r="J134" s="215"/>
      <c r="K134" s="215"/>
      <c r="L134" s="221"/>
      <c r="M134" s="222"/>
      <c r="N134" s="223"/>
      <c r="O134" s="223"/>
      <c r="P134" s="223"/>
      <c r="Q134" s="223"/>
      <c r="R134" s="223"/>
      <c r="S134" s="223"/>
      <c r="T134" s="224"/>
      <c r="AT134" s="225" t="s">
        <v>124</v>
      </c>
      <c r="AU134" s="225" t="s">
        <v>81</v>
      </c>
      <c r="AV134" s="13" t="s">
        <v>81</v>
      </c>
      <c r="AW134" s="13" t="s">
        <v>30</v>
      </c>
      <c r="AX134" s="13" t="s">
        <v>72</v>
      </c>
      <c r="AY134" s="225" t="s">
        <v>116</v>
      </c>
    </row>
    <row r="135" spans="1:65" s="13" customFormat="1" ht="11.25">
      <c r="B135" s="214"/>
      <c r="C135" s="215"/>
      <c r="D135" s="216" t="s">
        <v>124</v>
      </c>
      <c r="E135" s="217" t="s">
        <v>1</v>
      </c>
      <c r="F135" s="218" t="s">
        <v>129</v>
      </c>
      <c r="G135" s="215"/>
      <c r="H135" s="219">
        <v>13.600000000000001</v>
      </c>
      <c r="I135" s="220"/>
      <c r="J135" s="215"/>
      <c r="K135" s="215"/>
      <c r="L135" s="221"/>
      <c r="M135" s="222"/>
      <c r="N135" s="223"/>
      <c r="O135" s="223"/>
      <c r="P135" s="223"/>
      <c r="Q135" s="223"/>
      <c r="R135" s="223"/>
      <c r="S135" s="223"/>
      <c r="T135" s="224"/>
      <c r="AT135" s="225" t="s">
        <v>124</v>
      </c>
      <c r="AU135" s="225" t="s">
        <v>81</v>
      </c>
      <c r="AV135" s="13" t="s">
        <v>81</v>
      </c>
      <c r="AW135" s="13" t="s">
        <v>30</v>
      </c>
      <c r="AX135" s="13" t="s">
        <v>72</v>
      </c>
      <c r="AY135" s="225" t="s">
        <v>116</v>
      </c>
    </row>
    <row r="136" spans="1:65" s="13" customFormat="1" ht="11.25">
      <c r="B136" s="214"/>
      <c r="C136" s="215"/>
      <c r="D136" s="216" t="s">
        <v>124</v>
      </c>
      <c r="E136" s="217" t="s">
        <v>1</v>
      </c>
      <c r="F136" s="218" t="s">
        <v>130</v>
      </c>
      <c r="G136" s="215"/>
      <c r="H136" s="219">
        <v>11.25</v>
      </c>
      <c r="I136" s="220"/>
      <c r="J136" s="215"/>
      <c r="K136" s="215"/>
      <c r="L136" s="221"/>
      <c r="M136" s="222"/>
      <c r="N136" s="223"/>
      <c r="O136" s="223"/>
      <c r="P136" s="223"/>
      <c r="Q136" s="223"/>
      <c r="R136" s="223"/>
      <c r="S136" s="223"/>
      <c r="T136" s="224"/>
      <c r="AT136" s="225" t="s">
        <v>124</v>
      </c>
      <c r="AU136" s="225" t="s">
        <v>81</v>
      </c>
      <c r="AV136" s="13" t="s">
        <v>81</v>
      </c>
      <c r="AW136" s="13" t="s">
        <v>30</v>
      </c>
      <c r="AX136" s="13" t="s">
        <v>72</v>
      </c>
      <c r="AY136" s="225" t="s">
        <v>116</v>
      </c>
    </row>
    <row r="137" spans="1:65" s="13" customFormat="1" ht="11.25">
      <c r="B137" s="214"/>
      <c r="C137" s="215"/>
      <c r="D137" s="216" t="s">
        <v>124</v>
      </c>
      <c r="E137" s="217" t="s">
        <v>1</v>
      </c>
      <c r="F137" s="218" t="s">
        <v>131</v>
      </c>
      <c r="G137" s="215"/>
      <c r="H137" s="219">
        <v>2</v>
      </c>
      <c r="I137" s="220"/>
      <c r="J137" s="215"/>
      <c r="K137" s="215"/>
      <c r="L137" s="221"/>
      <c r="M137" s="222"/>
      <c r="N137" s="223"/>
      <c r="O137" s="223"/>
      <c r="P137" s="223"/>
      <c r="Q137" s="223"/>
      <c r="R137" s="223"/>
      <c r="S137" s="223"/>
      <c r="T137" s="224"/>
      <c r="AT137" s="225" t="s">
        <v>124</v>
      </c>
      <c r="AU137" s="225" t="s">
        <v>81</v>
      </c>
      <c r="AV137" s="13" t="s">
        <v>81</v>
      </c>
      <c r="AW137" s="13" t="s">
        <v>30</v>
      </c>
      <c r="AX137" s="13" t="s">
        <v>72</v>
      </c>
      <c r="AY137" s="225" t="s">
        <v>116</v>
      </c>
    </row>
    <row r="138" spans="1:65" s="14" customFormat="1" ht="11.25">
      <c r="B138" s="226"/>
      <c r="C138" s="227"/>
      <c r="D138" s="216" t="s">
        <v>124</v>
      </c>
      <c r="E138" s="228" t="s">
        <v>1</v>
      </c>
      <c r="F138" s="229" t="s">
        <v>132</v>
      </c>
      <c r="G138" s="227"/>
      <c r="H138" s="230">
        <v>42.631600000000006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AT138" s="236" t="s">
        <v>124</v>
      </c>
      <c r="AU138" s="236" t="s">
        <v>81</v>
      </c>
      <c r="AV138" s="14" t="s">
        <v>122</v>
      </c>
      <c r="AW138" s="14" t="s">
        <v>30</v>
      </c>
      <c r="AX138" s="14" t="s">
        <v>79</v>
      </c>
      <c r="AY138" s="236" t="s">
        <v>116</v>
      </c>
    </row>
    <row r="139" spans="1:65" s="2" customFormat="1" ht="33" customHeight="1">
      <c r="A139" s="34"/>
      <c r="B139" s="35"/>
      <c r="C139" s="200" t="s">
        <v>81</v>
      </c>
      <c r="D139" s="200" t="s">
        <v>118</v>
      </c>
      <c r="E139" s="201" t="s">
        <v>133</v>
      </c>
      <c r="F139" s="202" t="s">
        <v>134</v>
      </c>
      <c r="G139" s="203" t="s">
        <v>121</v>
      </c>
      <c r="H139" s="204">
        <v>20.434000000000001</v>
      </c>
      <c r="I139" s="205"/>
      <c r="J139" s="206">
        <f>ROUND(I139*H139,2)</f>
        <v>0</v>
      </c>
      <c r="K139" s="207"/>
      <c r="L139" s="39"/>
      <c r="M139" s="208" t="s">
        <v>1</v>
      </c>
      <c r="N139" s="209" t="s">
        <v>37</v>
      </c>
      <c r="O139" s="71"/>
      <c r="P139" s="210">
        <f>O139*H139</f>
        <v>0</v>
      </c>
      <c r="Q139" s="210">
        <v>0</v>
      </c>
      <c r="R139" s="210">
        <f>Q139*H139</f>
        <v>0</v>
      </c>
      <c r="S139" s="210">
        <v>0</v>
      </c>
      <c r="T139" s="211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212" t="s">
        <v>122</v>
      </c>
      <c r="AT139" s="212" t="s">
        <v>118</v>
      </c>
      <c r="AU139" s="212" t="s">
        <v>81</v>
      </c>
      <c r="AY139" s="17" t="s">
        <v>116</v>
      </c>
      <c r="BE139" s="213">
        <f>IF(N139="základní",J139,0)</f>
        <v>0</v>
      </c>
      <c r="BF139" s="213">
        <f>IF(N139="snížená",J139,0)</f>
        <v>0</v>
      </c>
      <c r="BG139" s="213">
        <f>IF(N139="zákl. přenesená",J139,0)</f>
        <v>0</v>
      </c>
      <c r="BH139" s="213">
        <f>IF(N139="sníž. přenesená",J139,0)</f>
        <v>0</v>
      </c>
      <c r="BI139" s="213">
        <f>IF(N139="nulová",J139,0)</f>
        <v>0</v>
      </c>
      <c r="BJ139" s="17" t="s">
        <v>79</v>
      </c>
      <c r="BK139" s="213">
        <f>ROUND(I139*H139,2)</f>
        <v>0</v>
      </c>
      <c r="BL139" s="17" t="s">
        <v>122</v>
      </c>
      <c r="BM139" s="212" t="s">
        <v>135</v>
      </c>
    </row>
    <row r="140" spans="1:65" s="13" customFormat="1" ht="11.25">
      <c r="B140" s="214"/>
      <c r="C140" s="215"/>
      <c r="D140" s="216" t="s">
        <v>124</v>
      </c>
      <c r="E140" s="217" t="s">
        <v>1</v>
      </c>
      <c r="F140" s="218" t="s">
        <v>136</v>
      </c>
      <c r="G140" s="215"/>
      <c r="H140" s="219">
        <v>20.433999999999997</v>
      </c>
      <c r="I140" s="220"/>
      <c r="J140" s="215"/>
      <c r="K140" s="215"/>
      <c r="L140" s="221"/>
      <c r="M140" s="222"/>
      <c r="N140" s="223"/>
      <c r="O140" s="223"/>
      <c r="P140" s="223"/>
      <c r="Q140" s="223"/>
      <c r="R140" s="223"/>
      <c r="S140" s="223"/>
      <c r="T140" s="224"/>
      <c r="AT140" s="225" t="s">
        <v>124</v>
      </c>
      <c r="AU140" s="225" t="s">
        <v>81</v>
      </c>
      <c r="AV140" s="13" t="s">
        <v>81</v>
      </c>
      <c r="AW140" s="13" t="s">
        <v>30</v>
      </c>
      <c r="AX140" s="13" t="s">
        <v>79</v>
      </c>
      <c r="AY140" s="225" t="s">
        <v>116</v>
      </c>
    </row>
    <row r="141" spans="1:65" s="2" customFormat="1" ht="33" customHeight="1">
      <c r="A141" s="34"/>
      <c r="B141" s="35"/>
      <c r="C141" s="200" t="s">
        <v>137</v>
      </c>
      <c r="D141" s="200" t="s">
        <v>118</v>
      </c>
      <c r="E141" s="201" t="s">
        <v>138</v>
      </c>
      <c r="F141" s="202" t="s">
        <v>139</v>
      </c>
      <c r="G141" s="203" t="s">
        <v>121</v>
      </c>
      <c r="H141" s="204">
        <v>286.07600000000002</v>
      </c>
      <c r="I141" s="205"/>
      <c r="J141" s="206">
        <f>ROUND(I141*H141,2)</f>
        <v>0</v>
      </c>
      <c r="K141" s="207"/>
      <c r="L141" s="39"/>
      <c r="M141" s="208" t="s">
        <v>1</v>
      </c>
      <c r="N141" s="209" t="s">
        <v>37</v>
      </c>
      <c r="O141" s="71"/>
      <c r="P141" s="210">
        <f>O141*H141</f>
        <v>0</v>
      </c>
      <c r="Q141" s="210">
        <v>0</v>
      </c>
      <c r="R141" s="210">
        <f>Q141*H141</f>
        <v>0</v>
      </c>
      <c r="S141" s="210">
        <v>0</v>
      </c>
      <c r="T141" s="211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212" t="s">
        <v>122</v>
      </c>
      <c r="AT141" s="212" t="s">
        <v>118</v>
      </c>
      <c r="AU141" s="212" t="s">
        <v>81</v>
      </c>
      <c r="AY141" s="17" t="s">
        <v>116</v>
      </c>
      <c r="BE141" s="213">
        <f>IF(N141="základní",J141,0)</f>
        <v>0</v>
      </c>
      <c r="BF141" s="213">
        <f>IF(N141="snížená",J141,0)</f>
        <v>0</v>
      </c>
      <c r="BG141" s="213">
        <f>IF(N141="zákl. přenesená",J141,0)</f>
        <v>0</v>
      </c>
      <c r="BH141" s="213">
        <f>IF(N141="sníž. přenesená",J141,0)</f>
        <v>0</v>
      </c>
      <c r="BI141" s="213">
        <f>IF(N141="nulová",J141,0)</f>
        <v>0</v>
      </c>
      <c r="BJ141" s="17" t="s">
        <v>79</v>
      </c>
      <c r="BK141" s="213">
        <f>ROUND(I141*H141,2)</f>
        <v>0</v>
      </c>
      <c r="BL141" s="17" t="s">
        <v>122</v>
      </c>
      <c r="BM141" s="212" t="s">
        <v>140</v>
      </c>
    </row>
    <row r="142" spans="1:65" s="13" customFormat="1" ht="11.25">
      <c r="B142" s="214"/>
      <c r="C142" s="215"/>
      <c r="D142" s="216" t="s">
        <v>124</v>
      </c>
      <c r="E142" s="215"/>
      <c r="F142" s="218" t="s">
        <v>141</v>
      </c>
      <c r="G142" s="215"/>
      <c r="H142" s="219">
        <v>286.07600000000002</v>
      </c>
      <c r="I142" s="220"/>
      <c r="J142" s="215"/>
      <c r="K142" s="215"/>
      <c r="L142" s="221"/>
      <c r="M142" s="222"/>
      <c r="N142" s="223"/>
      <c r="O142" s="223"/>
      <c r="P142" s="223"/>
      <c r="Q142" s="223"/>
      <c r="R142" s="223"/>
      <c r="S142" s="223"/>
      <c r="T142" s="224"/>
      <c r="AT142" s="225" t="s">
        <v>124</v>
      </c>
      <c r="AU142" s="225" t="s">
        <v>81</v>
      </c>
      <c r="AV142" s="13" t="s">
        <v>81</v>
      </c>
      <c r="AW142" s="13" t="s">
        <v>4</v>
      </c>
      <c r="AX142" s="13" t="s">
        <v>79</v>
      </c>
      <c r="AY142" s="225" t="s">
        <v>116</v>
      </c>
    </row>
    <row r="143" spans="1:65" s="2" customFormat="1" ht="21.75" customHeight="1">
      <c r="A143" s="34"/>
      <c r="B143" s="35"/>
      <c r="C143" s="200" t="s">
        <v>122</v>
      </c>
      <c r="D143" s="200" t="s">
        <v>118</v>
      </c>
      <c r="E143" s="201" t="s">
        <v>142</v>
      </c>
      <c r="F143" s="202" t="s">
        <v>143</v>
      </c>
      <c r="G143" s="203" t="s">
        <v>121</v>
      </c>
      <c r="H143" s="204">
        <v>20.434000000000001</v>
      </c>
      <c r="I143" s="205"/>
      <c r="J143" s="206">
        <f>ROUND(I143*H143,2)</f>
        <v>0</v>
      </c>
      <c r="K143" s="207"/>
      <c r="L143" s="39"/>
      <c r="M143" s="208" t="s">
        <v>1</v>
      </c>
      <c r="N143" s="209" t="s">
        <v>37</v>
      </c>
      <c r="O143" s="71"/>
      <c r="P143" s="210">
        <f>O143*H143</f>
        <v>0</v>
      </c>
      <c r="Q143" s="210">
        <v>0</v>
      </c>
      <c r="R143" s="210">
        <f>Q143*H143</f>
        <v>0</v>
      </c>
      <c r="S143" s="210">
        <v>0</v>
      </c>
      <c r="T143" s="211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212" t="s">
        <v>122</v>
      </c>
      <c r="AT143" s="212" t="s">
        <v>118</v>
      </c>
      <c r="AU143" s="212" t="s">
        <v>81</v>
      </c>
      <c r="AY143" s="17" t="s">
        <v>116</v>
      </c>
      <c r="BE143" s="213">
        <f>IF(N143="základní",J143,0)</f>
        <v>0</v>
      </c>
      <c r="BF143" s="213">
        <f>IF(N143="snížená",J143,0)</f>
        <v>0</v>
      </c>
      <c r="BG143" s="213">
        <f>IF(N143="zákl. přenesená",J143,0)</f>
        <v>0</v>
      </c>
      <c r="BH143" s="213">
        <f>IF(N143="sníž. přenesená",J143,0)</f>
        <v>0</v>
      </c>
      <c r="BI143" s="213">
        <f>IF(N143="nulová",J143,0)</f>
        <v>0</v>
      </c>
      <c r="BJ143" s="17" t="s">
        <v>79</v>
      </c>
      <c r="BK143" s="213">
        <f>ROUND(I143*H143,2)</f>
        <v>0</v>
      </c>
      <c r="BL143" s="17" t="s">
        <v>122</v>
      </c>
      <c r="BM143" s="212" t="s">
        <v>144</v>
      </c>
    </row>
    <row r="144" spans="1:65" s="13" customFormat="1" ht="11.25">
      <c r="B144" s="214"/>
      <c r="C144" s="215"/>
      <c r="D144" s="216" t="s">
        <v>124</v>
      </c>
      <c r="E144" s="217" t="s">
        <v>1</v>
      </c>
      <c r="F144" s="218" t="s">
        <v>136</v>
      </c>
      <c r="G144" s="215"/>
      <c r="H144" s="219">
        <v>20.433999999999997</v>
      </c>
      <c r="I144" s="220"/>
      <c r="J144" s="215"/>
      <c r="K144" s="215"/>
      <c r="L144" s="221"/>
      <c r="M144" s="222"/>
      <c r="N144" s="223"/>
      <c r="O144" s="223"/>
      <c r="P144" s="223"/>
      <c r="Q144" s="223"/>
      <c r="R144" s="223"/>
      <c r="S144" s="223"/>
      <c r="T144" s="224"/>
      <c r="AT144" s="225" t="s">
        <v>124</v>
      </c>
      <c r="AU144" s="225" t="s">
        <v>81</v>
      </c>
      <c r="AV144" s="13" t="s">
        <v>81</v>
      </c>
      <c r="AW144" s="13" t="s">
        <v>30</v>
      </c>
      <c r="AX144" s="13" t="s">
        <v>79</v>
      </c>
      <c r="AY144" s="225" t="s">
        <v>116</v>
      </c>
    </row>
    <row r="145" spans="1:65" s="2" customFormat="1" ht="21.75" customHeight="1">
      <c r="A145" s="34"/>
      <c r="B145" s="35"/>
      <c r="C145" s="200" t="s">
        <v>145</v>
      </c>
      <c r="D145" s="200" t="s">
        <v>118</v>
      </c>
      <c r="E145" s="201" t="s">
        <v>146</v>
      </c>
      <c r="F145" s="202" t="s">
        <v>147</v>
      </c>
      <c r="G145" s="203" t="s">
        <v>121</v>
      </c>
      <c r="H145" s="204">
        <v>20.434000000000001</v>
      </c>
      <c r="I145" s="205"/>
      <c r="J145" s="206">
        <f>ROUND(I145*H145,2)</f>
        <v>0</v>
      </c>
      <c r="K145" s="207"/>
      <c r="L145" s="39"/>
      <c r="M145" s="208" t="s">
        <v>1</v>
      </c>
      <c r="N145" s="209" t="s">
        <v>37</v>
      </c>
      <c r="O145" s="71"/>
      <c r="P145" s="210">
        <f>O145*H145</f>
        <v>0</v>
      </c>
      <c r="Q145" s="210">
        <v>0</v>
      </c>
      <c r="R145" s="210">
        <f>Q145*H145</f>
        <v>0</v>
      </c>
      <c r="S145" s="210">
        <v>0</v>
      </c>
      <c r="T145" s="211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212" t="s">
        <v>122</v>
      </c>
      <c r="AT145" s="212" t="s">
        <v>118</v>
      </c>
      <c r="AU145" s="212" t="s">
        <v>81</v>
      </c>
      <c r="AY145" s="17" t="s">
        <v>116</v>
      </c>
      <c r="BE145" s="213">
        <f>IF(N145="základní",J145,0)</f>
        <v>0</v>
      </c>
      <c r="BF145" s="213">
        <f>IF(N145="snížená",J145,0)</f>
        <v>0</v>
      </c>
      <c r="BG145" s="213">
        <f>IF(N145="zákl. přenesená",J145,0)</f>
        <v>0</v>
      </c>
      <c r="BH145" s="213">
        <f>IF(N145="sníž. přenesená",J145,0)</f>
        <v>0</v>
      </c>
      <c r="BI145" s="213">
        <f>IF(N145="nulová",J145,0)</f>
        <v>0</v>
      </c>
      <c r="BJ145" s="17" t="s">
        <v>79</v>
      </c>
      <c r="BK145" s="213">
        <f>ROUND(I145*H145,2)</f>
        <v>0</v>
      </c>
      <c r="BL145" s="17" t="s">
        <v>122</v>
      </c>
      <c r="BM145" s="212" t="s">
        <v>148</v>
      </c>
    </row>
    <row r="146" spans="1:65" s="13" customFormat="1" ht="11.25">
      <c r="B146" s="214"/>
      <c r="C146" s="215"/>
      <c r="D146" s="216" t="s">
        <v>124</v>
      </c>
      <c r="E146" s="217" t="s">
        <v>1</v>
      </c>
      <c r="F146" s="218" t="s">
        <v>136</v>
      </c>
      <c r="G146" s="215"/>
      <c r="H146" s="219">
        <v>20.433999999999997</v>
      </c>
      <c r="I146" s="220"/>
      <c r="J146" s="215"/>
      <c r="K146" s="215"/>
      <c r="L146" s="221"/>
      <c r="M146" s="222"/>
      <c r="N146" s="223"/>
      <c r="O146" s="223"/>
      <c r="P146" s="223"/>
      <c r="Q146" s="223"/>
      <c r="R146" s="223"/>
      <c r="S146" s="223"/>
      <c r="T146" s="224"/>
      <c r="AT146" s="225" t="s">
        <v>124</v>
      </c>
      <c r="AU146" s="225" t="s">
        <v>81</v>
      </c>
      <c r="AV146" s="13" t="s">
        <v>81</v>
      </c>
      <c r="AW146" s="13" t="s">
        <v>30</v>
      </c>
      <c r="AX146" s="13" t="s">
        <v>79</v>
      </c>
      <c r="AY146" s="225" t="s">
        <v>116</v>
      </c>
    </row>
    <row r="147" spans="1:65" s="2" customFormat="1" ht="16.5" customHeight="1">
      <c r="A147" s="34"/>
      <c r="B147" s="35"/>
      <c r="C147" s="200" t="s">
        <v>149</v>
      </c>
      <c r="D147" s="200" t="s">
        <v>118</v>
      </c>
      <c r="E147" s="201" t="s">
        <v>150</v>
      </c>
      <c r="F147" s="202" t="s">
        <v>151</v>
      </c>
      <c r="G147" s="203" t="s">
        <v>121</v>
      </c>
      <c r="H147" s="204">
        <v>20.434000000000001</v>
      </c>
      <c r="I147" s="205"/>
      <c r="J147" s="206">
        <f>ROUND(I147*H147,2)</f>
        <v>0</v>
      </c>
      <c r="K147" s="207"/>
      <c r="L147" s="39"/>
      <c r="M147" s="208" t="s">
        <v>1</v>
      </c>
      <c r="N147" s="209" t="s">
        <v>37</v>
      </c>
      <c r="O147" s="71"/>
      <c r="P147" s="210">
        <f>O147*H147</f>
        <v>0</v>
      </c>
      <c r="Q147" s="210">
        <v>0</v>
      </c>
      <c r="R147" s="210">
        <f>Q147*H147</f>
        <v>0</v>
      </c>
      <c r="S147" s="210">
        <v>0</v>
      </c>
      <c r="T147" s="211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212" t="s">
        <v>122</v>
      </c>
      <c r="AT147" s="212" t="s">
        <v>118</v>
      </c>
      <c r="AU147" s="212" t="s">
        <v>81</v>
      </c>
      <c r="AY147" s="17" t="s">
        <v>116</v>
      </c>
      <c r="BE147" s="213">
        <f>IF(N147="základní",J147,0)</f>
        <v>0</v>
      </c>
      <c r="BF147" s="213">
        <f>IF(N147="snížená",J147,0)</f>
        <v>0</v>
      </c>
      <c r="BG147" s="213">
        <f>IF(N147="zákl. přenesená",J147,0)</f>
        <v>0</v>
      </c>
      <c r="BH147" s="213">
        <f>IF(N147="sníž. přenesená",J147,0)</f>
        <v>0</v>
      </c>
      <c r="BI147" s="213">
        <f>IF(N147="nulová",J147,0)</f>
        <v>0</v>
      </c>
      <c r="BJ147" s="17" t="s">
        <v>79</v>
      </c>
      <c r="BK147" s="213">
        <f>ROUND(I147*H147,2)</f>
        <v>0</v>
      </c>
      <c r="BL147" s="17" t="s">
        <v>122</v>
      </c>
      <c r="BM147" s="212" t="s">
        <v>152</v>
      </c>
    </row>
    <row r="148" spans="1:65" s="13" customFormat="1" ht="11.25">
      <c r="B148" s="214"/>
      <c r="C148" s="215"/>
      <c r="D148" s="216" t="s">
        <v>124</v>
      </c>
      <c r="E148" s="217" t="s">
        <v>1</v>
      </c>
      <c r="F148" s="218" t="s">
        <v>136</v>
      </c>
      <c r="G148" s="215"/>
      <c r="H148" s="219">
        <v>20.433999999999997</v>
      </c>
      <c r="I148" s="220"/>
      <c r="J148" s="215"/>
      <c r="K148" s="215"/>
      <c r="L148" s="221"/>
      <c r="M148" s="222"/>
      <c r="N148" s="223"/>
      <c r="O148" s="223"/>
      <c r="P148" s="223"/>
      <c r="Q148" s="223"/>
      <c r="R148" s="223"/>
      <c r="S148" s="223"/>
      <c r="T148" s="224"/>
      <c r="AT148" s="225" t="s">
        <v>124</v>
      </c>
      <c r="AU148" s="225" t="s">
        <v>81</v>
      </c>
      <c r="AV148" s="13" t="s">
        <v>81</v>
      </c>
      <c r="AW148" s="13" t="s">
        <v>30</v>
      </c>
      <c r="AX148" s="13" t="s">
        <v>79</v>
      </c>
      <c r="AY148" s="225" t="s">
        <v>116</v>
      </c>
    </row>
    <row r="149" spans="1:65" s="2" customFormat="1" ht="21.75" customHeight="1">
      <c r="A149" s="34"/>
      <c r="B149" s="35"/>
      <c r="C149" s="200" t="s">
        <v>153</v>
      </c>
      <c r="D149" s="200" t="s">
        <v>118</v>
      </c>
      <c r="E149" s="201" t="s">
        <v>154</v>
      </c>
      <c r="F149" s="202" t="s">
        <v>155</v>
      </c>
      <c r="G149" s="203" t="s">
        <v>121</v>
      </c>
      <c r="H149" s="204">
        <v>22.198</v>
      </c>
      <c r="I149" s="205"/>
      <c r="J149" s="206">
        <f>ROUND(I149*H149,2)</f>
        <v>0</v>
      </c>
      <c r="K149" s="207"/>
      <c r="L149" s="39"/>
      <c r="M149" s="208" t="s">
        <v>1</v>
      </c>
      <c r="N149" s="209" t="s">
        <v>37</v>
      </c>
      <c r="O149" s="71"/>
      <c r="P149" s="210">
        <f>O149*H149</f>
        <v>0</v>
      </c>
      <c r="Q149" s="210">
        <v>0</v>
      </c>
      <c r="R149" s="210">
        <f>Q149*H149</f>
        <v>0</v>
      </c>
      <c r="S149" s="210">
        <v>0</v>
      </c>
      <c r="T149" s="211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212" t="s">
        <v>122</v>
      </c>
      <c r="AT149" s="212" t="s">
        <v>118</v>
      </c>
      <c r="AU149" s="212" t="s">
        <v>81</v>
      </c>
      <c r="AY149" s="17" t="s">
        <v>116</v>
      </c>
      <c r="BE149" s="213">
        <f>IF(N149="základní",J149,0)</f>
        <v>0</v>
      </c>
      <c r="BF149" s="213">
        <f>IF(N149="snížená",J149,0)</f>
        <v>0</v>
      </c>
      <c r="BG149" s="213">
        <f>IF(N149="zákl. přenesená",J149,0)</f>
        <v>0</v>
      </c>
      <c r="BH149" s="213">
        <f>IF(N149="sníž. přenesená",J149,0)</f>
        <v>0</v>
      </c>
      <c r="BI149" s="213">
        <f>IF(N149="nulová",J149,0)</f>
        <v>0</v>
      </c>
      <c r="BJ149" s="17" t="s">
        <v>79</v>
      </c>
      <c r="BK149" s="213">
        <f>ROUND(I149*H149,2)</f>
        <v>0</v>
      </c>
      <c r="BL149" s="17" t="s">
        <v>122</v>
      </c>
      <c r="BM149" s="212" t="s">
        <v>156</v>
      </c>
    </row>
    <row r="150" spans="1:65" s="13" customFormat="1" ht="11.25">
      <c r="B150" s="214"/>
      <c r="C150" s="215"/>
      <c r="D150" s="216" t="s">
        <v>124</v>
      </c>
      <c r="E150" s="217" t="s">
        <v>1</v>
      </c>
      <c r="F150" s="218" t="s">
        <v>157</v>
      </c>
      <c r="G150" s="215"/>
      <c r="H150" s="219">
        <v>42.631999999999998</v>
      </c>
      <c r="I150" s="220"/>
      <c r="J150" s="215"/>
      <c r="K150" s="215"/>
      <c r="L150" s="221"/>
      <c r="M150" s="222"/>
      <c r="N150" s="223"/>
      <c r="O150" s="223"/>
      <c r="P150" s="223"/>
      <c r="Q150" s="223"/>
      <c r="R150" s="223"/>
      <c r="S150" s="223"/>
      <c r="T150" s="224"/>
      <c r="AT150" s="225" t="s">
        <v>124</v>
      </c>
      <c r="AU150" s="225" t="s">
        <v>81</v>
      </c>
      <c r="AV150" s="13" t="s">
        <v>81</v>
      </c>
      <c r="AW150" s="13" t="s">
        <v>30</v>
      </c>
      <c r="AX150" s="13" t="s">
        <v>72</v>
      </c>
      <c r="AY150" s="225" t="s">
        <v>116</v>
      </c>
    </row>
    <row r="151" spans="1:65" s="13" customFormat="1" ht="11.25">
      <c r="B151" s="214"/>
      <c r="C151" s="215"/>
      <c r="D151" s="216" t="s">
        <v>124</v>
      </c>
      <c r="E151" s="217" t="s">
        <v>1</v>
      </c>
      <c r="F151" s="218" t="s">
        <v>158</v>
      </c>
      <c r="G151" s="215"/>
      <c r="H151" s="219">
        <v>-3.52</v>
      </c>
      <c r="I151" s="220"/>
      <c r="J151" s="215"/>
      <c r="K151" s="215"/>
      <c r="L151" s="221"/>
      <c r="M151" s="222"/>
      <c r="N151" s="223"/>
      <c r="O151" s="223"/>
      <c r="P151" s="223"/>
      <c r="Q151" s="223"/>
      <c r="R151" s="223"/>
      <c r="S151" s="223"/>
      <c r="T151" s="224"/>
      <c r="AT151" s="225" t="s">
        <v>124</v>
      </c>
      <c r="AU151" s="225" t="s">
        <v>81</v>
      </c>
      <c r="AV151" s="13" t="s">
        <v>81</v>
      </c>
      <c r="AW151" s="13" t="s">
        <v>30</v>
      </c>
      <c r="AX151" s="13" t="s">
        <v>72</v>
      </c>
      <c r="AY151" s="225" t="s">
        <v>116</v>
      </c>
    </row>
    <row r="152" spans="1:65" s="13" customFormat="1" ht="11.25">
      <c r="B152" s="214"/>
      <c r="C152" s="215"/>
      <c r="D152" s="216" t="s">
        <v>124</v>
      </c>
      <c r="E152" s="217" t="s">
        <v>1</v>
      </c>
      <c r="F152" s="218" t="s">
        <v>159</v>
      </c>
      <c r="G152" s="215"/>
      <c r="H152" s="219">
        <v>-0.15</v>
      </c>
      <c r="I152" s="220"/>
      <c r="J152" s="215"/>
      <c r="K152" s="215"/>
      <c r="L152" s="221"/>
      <c r="M152" s="222"/>
      <c r="N152" s="223"/>
      <c r="O152" s="223"/>
      <c r="P152" s="223"/>
      <c r="Q152" s="223"/>
      <c r="R152" s="223"/>
      <c r="S152" s="223"/>
      <c r="T152" s="224"/>
      <c r="AT152" s="225" t="s">
        <v>124</v>
      </c>
      <c r="AU152" s="225" t="s">
        <v>81</v>
      </c>
      <c r="AV152" s="13" t="s">
        <v>81</v>
      </c>
      <c r="AW152" s="13" t="s">
        <v>30</v>
      </c>
      <c r="AX152" s="13" t="s">
        <v>72</v>
      </c>
      <c r="AY152" s="225" t="s">
        <v>116</v>
      </c>
    </row>
    <row r="153" spans="1:65" s="13" customFormat="1" ht="11.25">
      <c r="B153" s="214"/>
      <c r="C153" s="215"/>
      <c r="D153" s="216" t="s">
        <v>124</v>
      </c>
      <c r="E153" s="217" t="s">
        <v>1</v>
      </c>
      <c r="F153" s="218" t="s">
        <v>160</v>
      </c>
      <c r="G153" s="215"/>
      <c r="H153" s="219">
        <v>-15.84</v>
      </c>
      <c r="I153" s="220"/>
      <c r="J153" s="215"/>
      <c r="K153" s="215"/>
      <c r="L153" s="221"/>
      <c r="M153" s="222"/>
      <c r="N153" s="223"/>
      <c r="O153" s="223"/>
      <c r="P153" s="223"/>
      <c r="Q153" s="223"/>
      <c r="R153" s="223"/>
      <c r="S153" s="223"/>
      <c r="T153" s="224"/>
      <c r="AT153" s="225" t="s">
        <v>124</v>
      </c>
      <c r="AU153" s="225" t="s">
        <v>81</v>
      </c>
      <c r="AV153" s="13" t="s">
        <v>81</v>
      </c>
      <c r="AW153" s="13" t="s">
        <v>30</v>
      </c>
      <c r="AX153" s="13" t="s">
        <v>72</v>
      </c>
      <c r="AY153" s="225" t="s">
        <v>116</v>
      </c>
    </row>
    <row r="154" spans="1:65" s="13" customFormat="1" ht="11.25">
      <c r="B154" s="214"/>
      <c r="C154" s="215"/>
      <c r="D154" s="216" t="s">
        <v>124</v>
      </c>
      <c r="E154" s="217" t="s">
        <v>1</v>
      </c>
      <c r="F154" s="218" t="s">
        <v>161</v>
      </c>
      <c r="G154" s="215"/>
      <c r="H154" s="219">
        <v>-0.45600000000000002</v>
      </c>
      <c r="I154" s="220"/>
      <c r="J154" s="215"/>
      <c r="K154" s="215"/>
      <c r="L154" s="221"/>
      <c r="M154" s="222"/>
      <c r="N154" s="223"/>
      <c r="O154" s="223"/>
      <c r="P154" s="223"/>
      <c r="Q154" s="223"/>
      <c r="R154" s="223"/>
      <c r="S154" s="223"/>
      <c r="T154" s="224"/>
      <c r="AT154" s="225" t="s">
        <v>124</v>
      </c>
      <c r="AU154" s="225" t="s">
        <v>81</v>
      </c>
      <c r="AV154" s="13" t="s">
        <v>81</v>
      </c>
      <c r="AW154" s="13" t="s">
        <v>30</v>
      </c>
      <c r="AX154" s="13" t="s">
        <v>72</v>
      </c>
      <c r="AY154" s="225" t="s">
        <v>116</v>
      </c>
    </row>
    <row r="155" spans="1:65" s="13" customFormat="1" ht="11.25">
      <c r="B155" s="214"/>
      <c r="C155" s="215"/>
      <c r="D155" s="216" t="s">
        <v>124</v>
      </c>
      <c r="E155" s="217" t="s">
        <v>1</v>
      </c>
      <c r="F155" s="218" t="s">
        <v>162</v>
      </c>
      <c r="G155" s="215"/>
      <c r="H155" s="219">
        <v>-0.16800000000000001</v>
      </c>
      <c r="I155" s="220"/>
      <c r="J155" s="215"/>
      <c r="K155" s="215"/>
      <c r="L155" s="221"/>
      <c r="M155" s="222"/>
      <c r="N155" s="223"/>
      <c r="O155" s="223"/>
      <c r="P155" s="223"/>
      <c r="Q155" s="223"/>
      <c r="R155" s="223"/>
      <c r="S155" s="223"/>
      <c r="T155" s="224"/>
      <c r="AT155" s="225" t="s">
        <v>124</v>
      </c>
      <c r="AU155" s="225" t="s">
        <v>81</v>
      </c>
      <c r="AV155" s="13" t="s">
        <v>81</v>
      </c>
      <c r="AW155" s="13" t="s">
        <v>30</v>
      </c>
      <c r="AX155" s="13" t="s">
        <v>72</v>
      </c>
      <c r="AY155" s="225" t="s">
        <v>116</v>
      </c>
    </row>
    <row r="156" spans="1:65" s="13" customFormat="1" ht="11.25">
      <c r="B156" s="214"/>
      <c r="C156" s="215"/>
      <c r="D156" s="216" t="s">
        <v>124</v>
      </c>
      <c r="E156" s="217" t="s">
        <v>1</v>
      </c>
      <c r="F156" s="218" t="s">
        <v>163</v>
      </c>
      <c r="G156" s="215"/>
      <c r="H156" s="219">
        <v>-0.3</v>
      </c>
      <c r="I156" s="220"/>
      <c r="J156" s="215"/>
      <c r="K156" s="215"/>
      <c r="L156" s="221"/>
      <c r="M156" s="222"/>
      <c r="N156" s="223"/>
      <c r="O156" s="223"/>
      <c r="P156" s="223"/>
      <c r="Q156" s="223"/>
      <c r="R156" s="223"/>
      <c r="S156" s="223"/>
      <c r="T156" s="224"/>
      <c r="AT156" s="225" t="s">
        <v>124</v>
      </c>
      <c r="AU156" s="225" t="s">
        <v>81</v>
      </c>
      <c r="AV156" s="13" t="s">
        <v>81</v>
      </c>
      <c r="AW156" s="13" t="s">
        <v>30</v>
      </c>
      <c r="AX156" s="13" t="s">
        <v>72</v>
      </c>
      <c r="AY156" s="225" t="s">
        <v>116</v>
      </c>
    </row>
    <row r="157" spans="1:65" s="14" customFormat="1" ht="11.25">
      <c r="B157" s="226"/>
      <c r="C157" s="227"/>
      <c r="D157" s="216" t="s">
        <v>124</v>
      </c>
      <c r="E157" s="228" t="s">
        <v>1</v>
      </c>
      <c r="F157" s="229" t="s">
        <v>132</v>
      </c>
      <c r="G157" s="227"/>
      <c r="H157" s="230">
        <v>22.197999999999997</v>
      </c>
      <c r="I157" s="231"/>
      <c r="J157" s="227"/>
      <c r="K157" s="227"/>
      <c r="L157" s="232"/>
      <c r="M157" s="233"/>
      <c r="N157" s="234"/>
      <c r="O157" s="234"/>
      <c r="P157" s="234"/>
      <c r="Q157" s="234"/>
      <c r="R157" s="234"/>
      <c r="S157" s="234"/>
      <c r="T157" s="235"/>
      <c r="AT157" s="236" t="s">
        <v>124</v>
      </c>
      <c r="AU157" s="236" t="s">
        <v>81</v>
      </c>
      <c r="AV157" s="14" t="s">
        <v>122</v>
      </c>
      <c r="AW157" s="14" t="s">
        <v>30</v>
      </c>
      <c r="AX157" s="14" t="s">
        <v>79</v>
      </c>
      <c r="AY157" s="236" t="s">
        <v>116</v>
      </c>
    </row>
    <row r="158" spans="1:65" s="2" customFormat="1" ht="21.75" customHeight="1">
      <c r="A158" s="34"/>
      <c r="B158" s="35"/>
      <c r="C158" s="200" t="s">
        <v>164</v>
      </c>
      <c r="D158" s="200" t="s">
        <v>118</v>
      </c>
      <c r="E158" s="201" t="s">
        <v>165</v>
      </c>
      <c r="F158" s="202" t="s">
        <v>166</v>
      </c>
      <c r="G158" s="203" t="s">
        <v>121</v>
      </c>
      <c r="H158" s="204">
        <v>15.061999999999999</v>
      </c>
      <c r="I158" s="205"/>
      <c r="J158" s="206">
        <f>ROUND(I158*H158,2)</f>
        <v>0</v>
      </c>
      <c r="K158" s="207"/>
      <c r="L158" s="39"/>
      <c r="M158" s="208" t="s">
        <v>1</v>
      </c>
      <c r="N158" s="209" t="s">
        <v>37</v>
      </c>
      <c r="O158" s="71"/>
      <c r="P158" s="210">
        <f>O158*H158</f>
        <v>0</v>
      </c>
      <c r="Q158" s="210">
        <v>0</v>
      </c>
      <c r="R158" s="210">
        <f>Q158*H158</f>
        <v>0</v>
      </c>
      <c r="S158" s="210">
        <v>0</v>
      </c>
      <c r="T158" s="211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212" t="s">
        <v>122</v>
      </c>
      <c r="AT158" s="212" t="s">
        <v>118</v>
      </c>
      <c r="AU158" s="212" t="s">
        <v>81</v>
      </c>
      <c r="AY158" s="17" t="s">
        <v>116</v>
      </c>
      <c r="BE158" s="213">
        <f>IF(N158="základní",J158,0)</f>
        <v>0</v>
      </c>
      <c r="BF158" s="213">
        <f>IF(N158="snížená",J158,0)</f>
        <v>0</v>
      </c>
      <c r="BG158" s="213">
        <f>IF(N158="zákl. přenesená",J158,0)</f>
        <v>0</v>
      </c>
      <c r="BH158" s="213">
        <f>IF(N158="sníž. přenesená",J158,0)</f>
        <v>0</v>
      </c>
      <c r="BI158" s="213">
        <f>IF(N158="nulová",J158,0)</f>
        <v>0</v>
      </c>
      <c r="BJ158" s="17" t="s">
        <v>79</v>
      </c>
      <c r="BK158" s="213">
        <f>ROUND(I158*H158,2)</f>
        <v>0</v>
      </c>
      <c r="BL158" s="17" t="s">
        <v>122</v>
      </c>
      <c r="BM158" s="212" t="s">
        <v>167</v>
      </c>
    </row>
    <row r="159" spans="1:65" s="13" customFormat="1" ht="11.25">
      <c r="B159" s="214"/>
      <c r="C159" s="215"/>
      <c r="D159" s="216" t="s">
        <v>124</v>
      </c>
      <c r="E159" s="217" t="s">
        <v>1</v>
      </c>
      <c r="F159" s="218" t="s">
        <v>168</v>
      </c>
      <c r="G159" s="215"/>
      <c r="H159" s="219">
        <v>15.840000000000002</v>
      </c>
      <c r="I159" s="220"/>
      <c r="J159" s="215"/>
      <c r="K159" s="215"/>
      <c r="L159" s="221"/>
      <c r="M159" s="222"/>
      <c r="N159" s="223"/>
      <c r="O159" s="223"/>
      <c r="P159" s="223"/>
      <c r="Q159" s="223"/>
      <c r="R159" s="223"/>
      <c r="S159" s="223"/>
      <c r="T159" s="224"/>
      <c r="AT159" s="225" t="s">
        <v>124</v>
      </c>
      <c r="AU159" s="225" t="s">
        <v>81</v>
      </c>
      <c r="AV159" s="13" t="s">
        <v>81</v>
      </c>
      <c r="AW159" s="13" t="s">
        <v>30</v>
      </c>
      <c r="AX159" s="13" t="s">
        <v>72</v>
      </c>
      <c r="AY159" s="225" t="s">
        <v>116</v>
      </c>
    </row>
    <row r="160" spans="1:65" s="15" customFormat="1" ht="11.25">
      <c r="B160" s="237"/>
      <c r="C160" s="238"/>
      <c r="D160" s="216" t="s">
        <v>124</v>
      </c>
      <c r="E160" s="239" t="s">
        <v>1</v>
      </c>
      <c r="F160" s="240" t="s">
        <v>169</v>
      </c>
      <c r="G160" s="238"/>
      <c r="H160" s="241">
        <v>15.840000000000002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AT160" s="247" t="s">
        <v>124</v>
      </c>
      <c r="AU160" s="247" t="s">
        <v>81</v>
      </c>
      <c r="AV160" s="15" t="s">
        <v>137</v>
      </c>
      <c r="AW160" s="15" t="s">
        <v>30</v>
      </c>
      <c r="AX160" s="15" t="s">
        <v>72</v>
      </c>
      <c r="AY160" s="247" t="s">
        <v>116</v>
      </c>
    </row>
    <row r="161" spans="1:65" s="13" customFormat="1" ht="11.25">
      <c r="B161" s="214"/>
      <c r="C161" s="215"/>
      <c r="D161" s="216" t="s">
        <v>124</v>
      </c>
      <c r="E161" s="217" t="s">
        <v>1</v>
      </c>
      <c r="F161" s="218" t="s">
        <v>170</v>
      </c>
      <c r="G161" s="215"/>
      <c r="H161" s="219">
        <v>-9.5425876852796257E-2</v>
      </c>
      <c r="I161" s="220"/>
      <c r="J161" s="215"/>
      <c r="K161" s="215"/>
      <c r="L161" s="221"/>
      <c r="M161" s="222"/>
      <c r="N161" s="223"/>
      <c r="O161" s="223"/>
      <c r="P161" s="223"/>
      <c r="Q161" s="223"/>
      <c r="R161" s="223"/>
      <c r="S161" s="223"/>
      <c r="T161" s="224"/>
      <c r="AT161" s="225" t="s">
        <v>124</v>
      </c>
      <c r="AU161" s="225" t="s">
        <v>81</v>
      </c>
      <c r="AV161" s="13" t="s">
        <v>81</v>
      </c>
      <c r="AW161" s="13" t="s">
        <v>30</v>
      </c>
      <c r="AX161" s="13" t="s">
        <v>72</v>
      </c>
      <c r="AY161" s="225" t="s">
        <v>116</v>
      </c>
    </row>
    <row r="162" spans="1:65" s="13" customFormat="1" ht="11.25">
      <c r="B162" s="214"/>
      <c r="C162" s="215"/>
      <c r="D162" s="216" t="s">
        <v>124</v>
      </c>
      <c r="E162" s="217" t="s">
        <v>1</v>
      </c>
      <c r="F162" s="218" t="s">
        <v>171</v>
      </c>
      <c r="G162" s="215"/>
      <c r="H162" s="219">
        <v>-0.45238934211696002</v>
      </c>
      <c r="I162" s="220"/>
      <c r="J162" s="215"/>
      <c r="K162" s="215"/>
      <c r="L162" s="221"/>
      <c r="M162" s="222"/>
      <c r="N162" s="223"/>
      <c r="O162" s="223"/>
      <c r="P162" s="223"/>
      <c r="Q162" s="223"/>
      <c r="R162" s="223"/>
      <c r="S162" s="223"/>
      <c r="T162" s="224"/>
      <c r="AT162" s="225" t="s">
        <v>124</v>
      </c>
      <c r="AU162" s="225" t="s">
        <v>81</v>
      </c>
      <c r="AV162" s="13" t="s">
        <v>81</v>
      </c>
      <c r="AW162" s="13" t="s">
        <v>30</v>
      </c>
      <c r="AX162" s="13" t="s">
        <v>72</v>
      </c>
      <c r="AY162" s="225" t="s">
        <v>116</v>
      </c>
    </row>
    <row r="163" spans="1:65" s="13" customFormat="1" ht="11.25">
      <c r="B163" s="214"/>
      <c r="C163" s="215"/>
      <c r="D163" s="216" t="s">
        <v>124</v>
      </c>
      <c r="E163" s="217" t="s">
        <v>1</v>
      </c>
      <c r="F163" s="218" t="s">
        <v>172</v>
      </c>
      <c r="G163" s="215"/>
      <c r="H163" s="219">
        <v>-0.22972896279376875</v>
      </c>
      <c r="I163" s="220"/>
      <c r="J163" s="215"/>
      <c r="K163" s="215"/>
      <c r="L163" s="221"/>
      <c r="M163" s="222"/>
      <c r="N163" s="223"/>
      <c r="O163" s="223"/>
      <c r="P163" s="223"/>
      <c r="Q163" s="223"/>
      <c r="R163" s="223"/>
      <c r="S163" s="223"/>
      <c r="T163" s="224"/>
      <c r="AT163" s="225" t="s">
        <v>124</v>
      </c>
      <c r="AU163" s="225" t="s">
        <v>81</v>
      </c>
      <c r="AV163" s="13" t="s">
        <v>81</v>
      </c>
      <c r="AW163" s="13" t="s">
        <v>30</v>
      </c>
      <c r="AX163" s="13" t="s">
        <v>72</v>
      </c>
      <c r="AY163" s="225" t="s">
        <v>116</v>
      </c>
    </row>
    <row r="164" spans="1:65" s="15" customFormat="1" ht="11.25">
      <c r="B164" s="237"/>
      <c r="C164" s="238"/>
      <c r="D164" s="216" t="s">
        <v>124</v>
      </c>
      <c r="E164" s="239" t="s">
        <v>1</v>
      </c>
      <c r="F164" s="240" t="s">
        <v>169</v>
      </c>
      <c r="G164" s="238"/>
      <c r="H164" s="241">
        <v>-0.77754418176352502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AT164" s="247" t="s">
        <v>124</v>
      </c>
      <c r="AU164" s="247" t="s">
        <v>81</v>
      </c>
      <c r="AV164" s="15" t="s">
        <v>137</v>
      </c>
      <c r="AW164" s="15" t="s">
        <v>30</v>
      </c>
      <c r="AX164" s="15" t="s">
        <v>72</v>
      </c>
      <c r="AY164" s="247" t="s">
        <v>116</v>
      </c>
    </row>
    <row r="165" spans="1:65" s="14" customFormat="1" ht="11.25">
      <c r="B165" s="226"/>
      <c r="C165" s="227"/>
      <c r="D165" s="216" t="s">
        <v>124</v>
      </c>
      <c r="E165" s="228" t="s">
        <v>1</v>
      </c>
      <c r="F165" s="229" t="s">
        <v>132</v>
      </c>
      <c r="G165" s="227"/>
      <c r="H165" s="230">
        <v>15.062455818236476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AT165" s="236" t="s">
        <v>124</v>
      </c>
      <c r="AU165" s="236" t="s">
        <v>81</v>
      </c>
      <c r="AV165" s="14" t="s">
        <v>122</v>
      </c>
      <c r="AW165" s="14" t="s">
        <v>30</v>
      </c>
      <c r="AX165" s="14" t="s">
        <v>79</v>
      </c>
      <c r="AY165" s="236" t="s">
        <v>116</v>
      </c>
    </row>
    <row r="166" spans="1:65" s="2" customFormat="1" ht="16.5" customHeight="1">
      <c r="A166" s="34"/>
      <c r="B166" s="35"/>
      <c r="C166" s="248" t="s">
        <v>173</v>
      </c>
      <c r="D166" s="248" t="s">
        <v>174</v>
      </c>
      <c r="E166" s="249" t="s">
        <v>175</v>
      </c>
      <c r="F166" s="250" t="s">
        <v>176</v>
      </c>
      <c r="G166" s="251" t="s">
        <v>177</v>
      </c>
      <c r="H166" s="252">
        <v>30.123999999999999</v>
      </c>
      <c r="I166" s="253"/>
      <c r="J166" s="254">
        <f>ROUND(I166*H166,2)</f>
        <v>0</v>
      </c>
      <c r="K166" s="255"/>
      <c r="L166" s="256"/>
      <c r="M166" s="257" t="s">
        <v>1</v>
      </c>
      <c r="N166" s="258" t="s">
        <v>37</v>
      </c>
      <c r="O166" s="71"/>
      <c r="P166" s="210">
        <f>O166*H166</f>
        <v>0</v>
      </c>
      <c r="Q166" s="210">
        <v>1</v>
      </c>
      <c r="R166" s="210">
        <f>Q166*H166</f>
        <v>30.123999999999999</v>
      </c>
      <c r="S166" s="210">
        <v>0</v>
      </c>
      <c r="T166" s="211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212" t="s">
        <v>164</v>
      </c>
      <c r="AT166" s="212" t="s">
        <v>174</v>
      </c>
      <c r="AU166" s="212" t="s">
        <v>81</v>
      </c>
      <c r="AY166" s="17" t="s">
        <v>116</v>
      </c>
      <c r="BE166" s="213">
        <f>IF(N166="základní",J166,0)</f>
        <v>0</v>
      </c>
      <c r="BF166" s="213">
        <f>IF(N166="snížená",J166,0)</f>
        <v>0</v>
      </c>
      <c r="BG166" s="213">
        <f>IF(N166="zákl. přenesená",J166,0)</f>
        <v>0</v>
      </c>
      <c r="BH166" s="213">
        <f>IF(N166="sníž. přenesená",J166,0)</f>
        <v>0</v>
      </c>
      <c r="BI166" s="213">
        <f>IF(N166="nulová",J166,0)</f>
        <v>0</v>
      </c>
      <c r="BJ166" s="17" t="s">
        <v>79</v>
      </c>
      <c r="BK166" s="213">
        <f>ROUND(I166*H166,2)</f>
        <v>0</v>
      </c>
      <c r="BL166" s="17" t="s">
        <v>122</v>
      </c>
      <c r="BM166" s="212" t="s">
        <v>178</v>
      </c>
    </row>
    <row r="167" spans="1:65" s="13" customFormat="1" ht="11.25">
      <c r="B167" s="214"/>
      <c r="C167" s="215"/>
      <c r="D167" s="216" t="s">
        <v>124</v>
      </c>
      <c r="E167" s="215"/>
      <c r="F167" s="218" t="s">
        <v>179</v>
      </c>
      <c r="G167" s="215"/>
      <c r="H167" s="219">
        <v>30.123999999999999</v>
      </c>
      <c r="I167" s="220"/>
      <c r="J167" s="215"/>
      <c r="K167" s="215"/>
      <c r="L167" s="221"/>
      <c r="M167" s="222"/>
      <c r="N167" s="223"/>
      <c r="O167" s="223"/>
      <c r="P167" s="223"/>
      <c r="Q167" s="223"/>
      <c r="R167" s="223"/>
      <c r="S167" s="223"/>
      <c r="T167" s="224"/>
      <c r="AT167" s="225" t="s">
        <v>124</v>
      </c>
      <c r="AU167" s="225" t="s">
        <v>81</v>
      </c>
      <c r="AV167" s="13" t="s">
        <v>81</v>
      </c>
      <c r="AW167" s="13" t="s">
        <v>4</v>
      </c>
      <c r="AX167" s="13" t="s">
        <v>79</v>
      </c>
      <c r="AY167" s="225" t="s">
        <v>116</v>
      </c>
    </row>
    <row r="168" spans="1:65" s="12" customFormat="1" ht="22.9" customHeight="1">
      <c r="B168" s="184"/>
      <c r="C168" s="185"/>
      <c r="D168" s="186" t="s">
        <v>71</v>
      </c>
      <c r="E168" s="198" t="s">
        <v>81</v>
      </c>
      <c r="F168" s="198" t="s">
        <v>180</v>
      </c>
      <c r="G168" s="185"/>
      <c r="H168" s="185"/>
      <c r="I168" s="188"/>
      <c r="J168" s="199">
        <f>BK168</f>
        <v>0</v>
      </c>
      <c r="K168" s="185"/>
      <c r="L168" s="190"/>
      <c r="M168" s="191"/>
      <c r="N168" s="192"/>
      <c r="O168" s="192"/>
      <c r="P168" s="193">
        <f>SUM(P169:P170)</f>
        <v>0</v>
      </c>
      <c r="Q168" s="192"/>
      <c r="R168" s="193">
        <f>SUM(R169:R170)</f>
        <v>0.64800000000000002</v>
      </c>
      <c r="S168" s="192"/>
      <c r="T168" s="194">
        <f>SUM(T169:T170)</f>
        <v>0</v>
      </c>
      <c r="AR168" s="195" t="s">
        <v>79</v>
      </c>
      <c r="AT168" s="196" t="s">
        <v>71</v>
      </c>
      <c r="AU168" s="196" t="s">
        <v>79</v>
      </c>
      <c r="AY168" s="195" t="s">
        <v>116</v>
      </c>
      <c r="BK168" s="197">
        <f>SUM(BK169:BK170)</f>
        <v>0</v>
      </c>
    </row>
    <row r="169" spans="1:65" s="2" customFormat="1" ht="21.75" customHeight="1">
      <c r="A169" s="34"/>
      <c r="B169" s="35"/>
      <c r="C169" s="200" t="s">
        <v>181</v>
      </c>
      <c r="D169" s="200" t="s">
        <v>118</v>
      </c>
      <c r="E169" s="201" t="s">
        <v>182</v>
      </c>
      <c r="F169" s="202" t="s">
        <v>183</v>
      </c>
      <c r="G169" s="203" t="s">
        <v>121</v>
      </c>
      <c r="H169" s="204">
        <v>0.3</v>
      </c>
      <c r="I169" s="205"/>
      <c r="J169" s="206">
        <f>ROUND(I169*H169,2)</f>
        <v>0</v>
      </c>
      <c r="K169" s="207"/>
      <c r="L169" s="39"/>
      <c r="M169" s="208" t="s">
        <v>1</v>
      </c>
      <c r="N169" s="209" t="s">
        <v>37</v>
      </c>
      <c r="O169" s="71"/>
      <c r="P169" s="210">
        <f>O169*H169</f>
        <v>0</v>
      </c>
      <c r="Q169" s="210">
        <v>2.16</v>
      </c>
      <c r="R169" s="210">
        <f>Q169*H169</f>
        <v>0.64800000000000002</v>
      </c>
      <c r="S169" s="210">
        <v>0</v>
      </c>
      <c r="T169" s="211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212" t="s">
        <v>122</v>
      </c>
      <c r="AT169" s="212" t="s">
        <v>118</v>
      </c>
      <c r="AU169" s="212" t="s">
        <v>81</v>
      </c>
      <c r="AY169" s="17" t="s">
        <v>116</v>
      </c>
      <c r="BE169" s="213">
        <f>IF(N169="základní",J169,0)</f>
        <v>0</v>
      </c>
      <c r="BF169" s="213">
        <f>IF(N169="snížená",J169,0)</f>
        <v>0</v>
      </c>
      <c r="BG169" s="213">
        <f>IF(N169="zákl. přenesená",J169,0)</f>
        <v>0</v>
      </c>
      <c r="BH169" s="213">
        <f>IF(N169="sníž. přenesená",J169,0)</f>
        <v>0</v>
      </c>
      <c r="BI169" s="213">
        <f>IF(N169="nulová",J169,0)</f>
        <v>0</v>
      </c>
      <c r="BJ169" s="17" t="s">
        <v>79</v>
      </c>
      <c r="BK169" s="213">
        <f>ROUND(I169*H169,2)</f>
        <v>0</v>
      </c>
      <c r="BL169" s="17" t="s">
        <v>122</v>
      </c>
      <c r="BM169" s="212" t="s">
        <v>184</v>
      </c>
    </row>
    <row r="170" spans="1:65" s="13" customFormat="1" ht="11.25">
      <c r="B170" s="214"/>
      <c r="C170" s="215"/>
      <c r="D170" s="216" t="s">
        <v>124</v>
      </c>
      <c r="E170" s="217" t="s">
        <v>1</v>
      </c>
      <c r="F170" s="218" t="s">
        <v>185</v>
      </c>
      <c r="G170" s="215"/>
      <c r="H170" s="219">
        <v>0.30000000000000004</v>
      </c>
      <c r="I170" s="220"/>
      <c r="J170" s="215"/>
      <c r="K170" s="215"/>
      <c r="L170" s="221"/>
      <c r="M170" s="222"/>
      <c r="N170" s="223"/>
      <c r="O170" s="223"/>
      <c r="P170" s="223"/>
      <c r="Q170" s="223"/>
      <c r="R170" s="223"/>
      <c r="S170" s="223"/>
      <c r="T170" s="224"/>
      <c r="AT170" s="225" t="s">
        <v>124</v>
      </c>
      <c r="AU170" s="225" t="s">
        <v>81</v>
      </c>
      <c r="AV170" s="13" t="s">
        <v>81</v>
      </c>
      <c r="AW170" s="13" t="s">
        <v>30</v>
      </c>
      <c r="AX170" s="13" t="s">
        <v>79</v>
      </c>
      <c r="AY170" s="225" t="s">
        <v>116</v>
      </c>
    </row>
    <row r="171" spans="1:65" s="12" customFormat="1" ht="22.9" customHeight="1">
      <c r="B171" s="184"/>
      <c r="C171" s="185"/>
      <c r="D171" s="186" t="s">
        <v>71</v>
      </c>
      <c r="E171" s="198" t="s">
        <v>137</v>
      </c>
      <c r="F171" s="198" t="s">
        <v>186</v>
      </c>
      <c r="G171" s="185"/>
      <c r="H171" s="185"/>
      <c r="I171" s="188"/>
      <c r="J171" s="199">
        <f>BK171</f>
        <v>0</v>
      </c>
      <c r="K171" s="185"/>
      <c r="L171" s="190"/>
      <c r="M171" s="191"/>
      <c r="N171" s="192"/>
      <c r="O171" s="192"/>
      <c r="P171" s="193">
        <f>SUM(P172:P176)</f>
        <v>0</v>
      </c>
      <c r="Q171" s="192"/>
      <c r="R171" s="193">
        <f>SUM(R172:R176)</f>
        <v>2.7414816000000002</v>
      </c>
      <c r="S171" s="192"/>
      <c r="T171" s="194">
        <f>SUM(T172:T176)</f>
        <v>0</v>
      </c>
      <c r="AR171" s="195" t="s">
        <v>79</v>
      </c>
      <c r="AT171" s="196" t="s">
        <v>71</v>
      </c>
      <c r="AU171" s="196" t="s">
        <v>79</v>
      </c>
      <c r="AY171" s="195" t="s">
        <v>116</v>
      </c>
      <c r="BK171" s="197">
        <f>SUM(BK172:BK176)</f>
        <v>0</v>
      </c>
    </row>
    <row r="172" spans="1:65" s="2" customFormat="1" ht="16.5" customHeight="1">
      <c r="A172" s="34"/>
      <c r="B172" s="35"/>
      <c r="C172" s="200" t="s">
        <v>187</v>
      </c>
      <c r="D172" s="200" t="s">
        <v>118</v>
      </c>
      <c r="E172" s="201" t="s">
        <v>188</v>
      </c>
      <c r="F172" s="202" t="s">
        <v>189</v>
      </c>
      <c r="G172" s="203" t="s">
        <v>190</v>
      </c>
      <c r="H172" s="204">
        <v>33</v>
      </c>
      <c r="I172" s="205"/>
      <c r="J172" s="206">
        <f>ROUND(I172*H172,2)</f>
        <v>0</v>
      </c>
      <c r="K172" s="207"/>
      <c r="L172" s="39"/>
      <c r="M172" s="208" t="s">
        <v>1</v>
      </c>
      <c r="N172" s="209" t="s">
        <v>37</v>
      </c>
      <c r="O172" s="71"/>
      <c r="P172" s="210">
        <f>O172*H172</f>
        <v>0</v>
      </c>
      <c r="Q172" s="210">
        <v>0</v>
      </c>
      <c r="R172" s="210">
        <f>Q172*H172</f>
        <v>0</v>
      </c>
      <c r="S172" s="210">
        <v>0</v>
      </c>
      <c r="T172" s="211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212" t="s">
        <v>122</v>
      </c>
      <c r="AT172" s="212" t="s">
        <v>118</v>
      </c>
      <c r="AU172" s="212" t="s">
        <v>81</v>
      </c>
      <c r="AY172" s="17" t="s">
        <v>116</v>
      </c>
      <c r="BE172" s="213">
        <f>IF(N172="základní",J172,0)</f>
        <v>0</v>
      </c>
      <c r="BF172" s="213">
        <f>IF(N172="snížená",J172,0)</f>
        <v>0</v>
      </c>
      <c r="BG172" s="213">
        <f>IF(N172="zákl. přenesená",J172,0)</f>
        <v>0</v>
      </c>
      <c r="BH172" s="213">
        <f>IF(N172="sníž. přenesená",J172,0)</f>
        <v>0</v>
      </c>
      <c r="BI172" s="213">
        <f>IF(N172="nulová",J172,0)</f>
        <v>0</v>
      </c>
      <c r="BJ172" s="17" t="s">
        <v>79</v>
      </c>
      <c r="BK172" s="213">
        <f>ROUND(I172*H172,2)</f>
        <v>0</v>
      </c>
      <c r="BL172" s="17" t="s">
        <v>122</v>
      </c>
      <c r="BM172" s="212" t="s">
        <v>191</v>
      </c>
    </row>
    <row r="173" spans="1:65" s="2" customFormat="1" ht="16.5" customHeight="1">
      <c r="A173" s="34"/>
      <c r="B173" s="35"/>
      <c r="C173" s="200" t="s">
        <v>192</v>
      </c>
      <c r="D173" s="200" t="s">
        <v>118</v>
      </c>
      <c r="E173" s="201" t="s">
        <v>193</v>
      </c>
      <c r="F173" s="202" t="s">
        <v>194</v>
      </c>
      <c r="G173" s="203" t="s">
        <v>121</v>
      </c>
      <c r="H173" s="204">
        <v>1.056</v>
      </c>
      <c r="I173" s="205"/>
      <c r="J173" s="206">
        <f>ROUND(I173*H173,2)</f>
        <v>0</v>
      </c>
      <c r="K173" s="207"/>
      <c r="L173" s="39"/>
      <c r="M173" s="208" t="s">
        <v>1</v>
      </c>
      <c r="N173" s="209" t="s">
        <v>37</v>
      </c>
      <c r="O173" s="71"/>
      <c r="P173" s="210">
        <f>O173*H173</f>
        <v>0</v>
      </c>
      <c r="Q173" s="210">
        <v>2.5960999999999999</v>
      </c>
      <c r="R173" s="210">
        <f>Q173*H173</f>
        <v>2.7414816000000002</v>
      </c>
      <c r="S173" s="210">
        <v>0</v>
      </c>
      <c r="T173" s="211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212" t="s">
        <v>122</v>
      </c>
      <c r="AT173" s="212" t="s">
        <v>118</v>
      </c>
      <c r="AU173" s="212" t="s">
        <v>81</v>
      </c>
      <c r="AY173" s="17" t="s">
        <v>116</v>
      </c>
      <c r="BE173" s="213">
        <f>IF(N173="základní",J173,0)</f>
        <v>0</v>
      </c>
      <c r="BF173" s="213">
        <f>IF(N173="snížená",J173,0)</f>
        <v>0</v>
      </c>
      <c r="BG173" s="213">
        <f>IF(N173="zákl. přenesená",J173,0)</f>
        <v>0</v>
      </c>
      <c r="BH173" s="213">
        <f>IF(N173="sníž. přenesená",J173,0)</f>
        <v>0</v>
      </c>
      <c r="BI173" s="213">
        <f>IF(N173="nulová",J173,0)</f>
        <v>0</v>
      </c>
      <c r="BJ173" s="17" t="s">
        <v>79</v>
      </c>
      <c r="BK173" s="213">
        <f>ROUND(I173*H173,2)</f>
        <v>0</v>
      </c>
      <c r="BL173" s="17" t="s">
        <v>122</v>
      </c>
      <c r="BM173" s="212" t="s">
        <v>195</v>
      </c>
    </row>
    <row r="174" spans="1:65" s="13" customFormat="1" ht="11.25">
      <c r="B174" s="214"/>
      <c r="C174" s="215"/>
      <c r="D174" s="216" t="s">
        <v>124</v>
      </c>
      <c r="E174" s="217" t="s">
        <v>1</v>
      </c>
      <c r="F174" s="218" t="s">
        <v>196</v>
      </c>
      <c r="G174" s="215"/>
      <c r="H174" s="219">
        <v>0.54400000000000004</v>
      </c>
      <c r="I174" s="220"/>
      <c r="J174" s="215"/>
      <c r="K174" s="215"/>
      <c r="L174" s="221"/>
      <c r="M174" s="222"/>
      <c r="N174" s="223"/>
      <c r="O174" s="223"/>
      <c r="P174" s="223"/>
      <c r="Q174" s="223"/>
      <c r="R174" s="223"/>
      <c r="S174" s="223"/>
      <c r="T174" s="224"/>
      <c r="AT174" s="225" t="s">
        <v>124</v>
      </c>
      <c r="AU174" s="225" t="s">
        <v>81</v>
      </c>
      <c r="AV174" s="13" t="s">
        <v>81</v>
      </c>
      <c r="AW174" s="13" t="s">
        <v>30</v>
      </c>
      <c r="AX174" s="13" t="s">
        <v>72</v>
      </c>
      <c r="AY174" s="225" t="s">
        <v>116</v>
      </c>
    </row>
    <row r="175" spans="1:65" s="13" customFormat="1" ht="11.25">
      <c r="B175" s="214"/>
      <c r="C175" s="215"/>
      <c r="D175" s="216" t="s">
        <v>124</v>
      </c>
      <c r="E175" s="217" t="s">
        <v>1</v>
      </c>
      <c r="F175" s="218" t="s">
        <v>197</v>
      </c>
      <c r="G175" s="215"/>
      <c r="H175" s="219">
        <v>0.51200000000000012</v>
      </c>
      <c r="I175" s="220"/>
      <c r="J175" s="215"/>
      <c r="K175" s="215"/>
      <c r="L175" s="221"/>
      <c r="M175" s="222"/>
      <c r="N175" s="223"/>
      <c r="O175" s="223"/>
      <c r="P175" s="223"/>
      <c r="Q175" s="223"/>
      <c r="R175" s="223"/>
      <c r="S175" s="223"/>
      <c r="T175" s="224"/>
      <c r="AT175" s="225" t="s">
        <v>124</v>
      </c>
      <c r="AU175" s="225" t="s">
        <v>81</v>
      </c>
      <c r="AV175" s="13" t="s">
        <v>81</v>
      </c>
      <c r="AW175" s="13" t="s">
        <v>30</v>
      </c>
      <c r="AX175" s="13" t="s">
        <v>72</v>
      </c>
      <c r="AY175" s="225" t="s">
        <v>116</v>
      </c>
    </row>
    <row r="176" spans="1:65" s="14" customFormat="1" ht="11.25">
      <c r="B176" s="226"/>
      <c r="C176" s="227"/>
      <c r="D176" s="216" t="s">
        <v>124</v>
      </c>
      <c r="E176" s="228" t="s">
        <v>1</v>
      </c>
      <c r="F176" s="229" t="s">
        <v>132</v>
      </c>
      <c r="G176" s="227"/>
      <c r="H176" s="230">
        <v>1.056</v>
      </c>
      <c r="I176" s="231"/>
      <c r="J176" s="227"/>
      <c r="K176" s="227"/>
      <c r="L176" s="232"/>
      <c r="M176" s="233"/>
      <c r="N176" s="234"/>
      <c r="O176" s="234"/>
      <c r="P176" s="234"/>
      <c r="Q176" s="234"/>
      <c r="R176" s="234"/>
      <c r="S176" s="234"/>
      <c r="T176" s="235"/>
      <c r="AT176" s="236" t="s">
        <v>124</v>
      </c>
      <c r="AU176" s="236" t="s">
        <v>81</v>
      </c>
      <c r="AV176" s="14" t="s">
        <v>122</v>
      </c>
      <c r="AW176" s="14" t="s">
        <v>30</v>
      </c>
      <c r="AX176" s="14" t="s">
        <v>79</v>
      </c>
      <c r="AY176" s="236" t="s">
        <v>116</v>
      </c>
    </row>
    <row r="177" spans="1:65" s="12" customFormat="1" ht="22.9" customHeight="1">
      <c r="B177" s="184"/>
      <c r="C177" s="185"/>
      <c r="D177" s="186" t="s">
        <v>71</v>
      </c>
      <c r="E177" s="198" t="s">
        <v>122</v>
      </c>
      <c r="F177" s="198" t="s">
        <v>198</v>
      </c>
      <c r="G177" s="185"/>
      <c r="H177" s="185"/>
      <c r="I177" s="188"/>
      <c r="J177" s="199">
        <f>BK177</f>
        <v>0</v>
      </c>
      <c r="K177" s="185"/>
      <c r="L177" s="190"/>
      <c r="M177" s="191"/>
      <c r="N177" s="192"/>
      <c r="O177" s="192"/>
      <c r="P177" s="193">
        <f>SUM(P178:P181)</f>
        <v>0</v>
      </c>
      <c r="Q177" s="192"/>
      <c r="R177" s="193">
        <f>SUM(R178:R181)</f>
        <v>6.9906103999999996</v>
      </c>
      <c r="S177" s="192"/>
      <c r="T177" s="194">
        <f>SUM(T178:T181)</f>
        <v>0</v>
      </c>
      <c r="AR177" s="195" t="s">
        <v>79</v>
      </c>
      <c r="AT177" s="196" t="s">
        <v>71</v>
      </c>
      <c r="AU177" s="196" t="s">
        <v>79</v>
      </c>
      <c r="AY177" s="195" t="s">
        <v>116</v>
      </c>
      <c r="BK177" s="197">
        <f>SUM(BK178:BK181)</f>
        <v>0</v>
      </c>
    </row>
    <row r="178" spans="1:65" s="2" customFormat="1" ht="21.75" customHeight="1">
      <c r="A178" s="34"/>
      <c r="B178" s="35"/>
      <c r="C178" s="200" t="s">
        <v>199</v>
      </c>
      <c r="D178" s="200" t="s">
        <v>118</v>
      </c>
      <c r="E178" s="201" t="s">
        <v>200</v>
      </c>
      <c r="F178" s="202" t="s">
        <v>201</v>
      </c>
      <c r="G178" s="203" t="s">
        <v>121</v>
      </c>
      <c r="H178" s="204">
        <v>3.52</v>
      </c>
      <c r="I178" s="205"/>
      <c r="J178" s="206">
        <f>ROUND(I178*H178,2)</f>
        <v>0</v>
      </c>
      <c r="K178" s="207"/>
      <c r="L178" s="39"/>
      <c r="M178" s="208" t="s">
        <v>1</v>
      </c>
      <c r="N178" s="209" t="s">
        <v>37</v>
      </c>
      <c r="O178" s="71"/>
      <c r="P178" s="210">
        <f>O178*H178</f>
        <v>0</v>
      </c>
      <c r="Q178" s="210">
        <v>1.8907700000000001</v>
      </c>
      <c r="R178" s="210">
        <f>Q178*H178</f>
        <v>6.6555103999999998</v>
      </c>
      <c r="S178" s="210">
        <v>0</v>
      </c>
      <c r="T178" s="211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212" t="s">
        <v>122</v>
      </c>
      <c r="AT178" s="212" t="s">
        <v>118</v>
      </c>
      <c r="AU178" s="212" t="s">
        <v>81</v>
      </c>
      <c r="AY178" s="17" t="s">
        <v>116</v>
      </c>
      <c r="BE178" s="213">
        <f>IF(N178="základní",J178,0)</f>
        <v>0</v>
      </c>
      <c r="BF178" s="213">
        <f>IF(N178="snížená",J178,0)</f>
        <v>0</v>
      </c>
      <c r="BG178" s="213">
        <f>IF(N178="zákl. přenesená",J178,0)</f>
        <v>0</v>
      </c>
      <c r="BH178" s="213">
        <f>IF(N178="sníž. přenesená",J178,0)</f>
        <v>0</v>
      </c>
      <c r="BI178" s="213">
        <f>IF(N178="nulová",J178,0)</f>
        <v>0</v>
      </c>
      <c r="BJ178" s="17" t="s">
        <v>79</v>
      </c>
      <c r="BK178" s="213">
        <f>ROUND(I178*H178,2)</f>
        <v>0</v>
      </c>
      <c r="BL178" s="17" t="s">
        <v>122</v>
      </c>
      <c r="BM178" s="212" t="s">
        <v>202</v>
      </c>
    </row>
    <row r="179" spans="1:65" s="13" customFormat="1" ht="11.25">
      <c r="B179" s="214"/>
      <c r="C179" s="215"/>
      <c r="D179" s="216" t="s">
        <v>124</v>
      </c>
      <c r="E179" s="217" t="s">
        <v>1</v>
      </c>
      <c r="F179" s="218" t="s">
        <v>203</v>
      </c>
      <c r="G179" s="215"/>
      <c r="H179" s="219">
        <v>3.5200000000000005</v>
      </c>
      <c r="I179" s="220"/>
      <c r="J179" s="215"/>
      <c r="K179" s="215"/>
      <c r="L179" s="221"/>
      <c r="M179" s="222"/>
      <c r="N179" s="223"/>
      <c r="O179" s="223"/>
      <c r="P179" s="223"/>
      <c r="Q179" s="223"/>
      <c r="R179" s="223"/>
      <c r="S179" s="223"/>
      <c r="T179" s="224"/>
      <c r="AT179" s="225" t="s">
        <v>124</v>
      </c>
      <c r="AU179" s="225" t="s">
        <v>81</v>
      </c>
      <c r="AV179" s="13" t="s">
        <v>81</v>
      </c>
      <c r="AW179" s="13" t="s">
        <v>30</v>
      </c>
      <c r="AX179" s="13" t="s">
        <v>79</v>
      </c>
      <c r="AY179" s="225" t="s">
        <v>116</v>
      </c>
    </row>
    <row r="180" spans="1:65" s="2" customFormat="1" ht="21.75" customHeight="1">
      <c r="A180" s="34"/>
      <c r="B180" s="35"/>
      <c r="C180" s="200" t="s">
        <v>204</v>
      </c>
      <c r="D180" s="200" t="s">
        <v>118</v>
      </c>
      <c r="E180" s="201" t="s">
        <v>205</v>
      </c>
      <c r="F180" s="202" t="s">
        <v>206</v>
      </c>
      <c r="G180" s="203" t="s">
        <v>121</v>
      </c>
      <c r="H180" s="204">
        <v>0.15</v>
      </c>
      <c r="I180" s="205"/>
      <c r="J180" s="206">
        <f>ROUND(I180*H180,2)</f>
        <v>0</v>
      </c>
      <c r="K180" s="207"/>
      <c r="L180" s="39"/>
      <c r="M180" s="208" t="s">
        <v>1</v>
      </c>
      <c r="N180" s="209" t="s">
        <v>37</v>
      </c>
      <c r="O180" s="71"/>
      <c r="P180" s="210">
        <f>O180*H180</f>
        <v>0</v>
      </c>
      <c r="Q180" s="210">
        <v>2.234</v>
      </c>
      <c r="R180" s="210">
        <f>Q180*H180</f>
        <v>0.33510000000000001</v>
      </c>
      <c r="S180" s="210">
        <v>0</v>
      </c>
      <c r="T180" s="211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212" t="s">
        <v>122</v>
      </c>
      <c r="AT180" s="212" t="s">
        <v>118</v>
      </c>
      <c r="AU180" s="212" t="s">
        <v>81</v>
      </c>
      <c r="AY180" s="17" t="s">
        <v>116</v>
      </c>
      <c r="BE180" s="213">
        <f>IF(N180="základní",J180,0)</f>
        <v>0</v>
      </c>
      <c r="BF180" s="213">
        <f>IF(N180="snížená",J180,0)</f>
        <v>0</v>
      </c>
      <c r="BG180" s="213">
        <f>IF(N180="zákl. přenesená",J180,0)</f>
        <v>0</v>
      </c>
      <c r="BH180" s="213">
        <f>IF(N180="sníž. přenesená",J180,0)</f>
        <v>0</v>
      </c>
      <c r="BI180" s="213">
        <f>IF(N180="nulová",J180,0)</f>
        <v>0</v>
      </c>
      <c r="BJ180" s="17" t="s">
        <v>79</v>
      </c>
      <c r="BK180" s="213">
        <f>ROUND(I180*H180,2)</f>
        <v>0</v>
      </c>
      <c r="BL180" s="17" t="s">
        <v>122</v>
      </c>
      <c r="BM180" s="212" t="s">
        <v>207</v>
      </c>
    </row>
    <row r="181" spans="1:65" s="13" customFormat="1" ht="11.25">
      <c r="B181" s="214"/>
      <c r="C181" s="215"/>
      <c r="D181" s="216" t="s">
        <v>124</v>
      </c>
      <c r="E181" s="217" t="s">
        <v>1</v>
      </c>
      <c r="F181" s="218" t="s">
        <v>208</v>
      </c>
      <c r="G181" s="215"/>
      <c r="H181" s="219">
        <v>0.15000000000000002</v>
      </c>
      <c r="I181" s="220"/>
      <c r="J181" s="215"/>
      <c r="K181" s="215"/>
      <c r="L181" s="221"/>
      <c r="M181" s="222"/>
      <c r="N181" s="223"/>
      <c r="O181" s="223"/>
      <c r="P181" s="223"/>
      <c r="Q181" s="223"/>
      <c r="R181" s="223"/>
      <c r="S181" s="223"/>
      <c r="T181" s="224"/>
      <c r="AT181" s="225" t="s">
        <v>124</v>
      </c>
      <c r="AU181" s="225" t="s">
        <v>81</v>
      </c>
      <c r="AV181" s="13" t="s">
        <v>81</v>
      </c>
      <c r="AW181" s="13" t="s">
        <v>30</v>
      </c>
      <c r="AX181" s="13" t="s">
        <v>79</v>
      </c>
      <c r="AY181" s="225" t="s">
        <v>116</v>
      </c>
    </row>
    <row r="182" spans="1:65" s="12" customFormat="1" ht="22.9" customHeight="1">
      <c r="B182" s="184"/>
      <c r="C182" s="185"/>
      <c r="D182" s="186" t="s">
        <v>71</v>
      </c>
      <c r="E182" s="198" t="s">
        <v>149</v>
      </c>
      <c r="F182" s="198" t="s">
        <v>209</v>
      </c>
      <c r="G182" s="185"/>
      <c r="H182" s="185"/>
      <c r="I182" s="188"/>
      <c r="J182" s="199">
        <f>BK182</f>
        <v>0</v>
      </c>
      <c r="K182" s="185"/>
      <c r="L182" s="190"/>
      <c r="M182" s="191"/>
      <c r="N182" s="192"/>
      <c r="O182" s="192"/>
      <c r="P182" s="193">
        <f>SUM(P183:P184)</f>
        <v>0</v>
      </c>
      <c r="Q182" s="192"/>
      <c r="R182" s="193">
        <f>SUM(R183:R184)</f>
        <v>1.4999999999999999E-4</v>
      </c>
      <c r="S182" s="192"/>
      <c r="T182" s="194">
        <f>SUM(T183:T184)</f>
        <v>0</v>
      </c>
      <c r="AR182" s="195" t="s">
        <v>79</v>
      </c>
      <c r="AT182" s="196" t="s">
        <v>71</v>
      </c>
      <c r="AU182" s="196" t="s">
        <v>79</v>
      </c>
      <c r="AY182" s="195" t="s">
        <v>116</v>
      </c>
      <c r="BK182" s="197">
        <f>SUM(BK183:BK184)</f>
        <v>0</v>
      </c>
    </row>
    <row r="183" spans="1:65" s="2" customFormat="1" ht="21.75" customHeight="1">
      <c r="A183" s="34"/>
      <c r="B183" s="35"/>
      <c r="C183" s="200" t="s">
        <v>8</v>
      </c>
      <c r="D183" s="200" t="s">
        <v>118</v>
      </c>
      <c r="E183" s="201" t="s">
        <v>210</v>
      </c>
      <c r="F183" s="202" t="s">
        <v>211</v>
      </c>
      <c r="G183" s="203" t="s">
        <v>212</v>
      </c>
      <c r="H183" s="204">
        <v>1</v>
      </c>
      <c r="I183" s="205"/>
      <c r="J183" s="206">
        <f>ROUND(I183*H183,2)</f>
        <v>0</v>
      </c>
      <c r="K183" s="207"/>
      <c r="L183" s="39"/>
      <c r="M183" s="208" t="s">
        <v>1</v>
      </c>
      <c r="N183" s="209" t="s">
        <v>37</v>
      </c>
      <c r="O183" s="71"/>
      <c r="P183" s="210">
        <f>O183*H183</f>
        <v>0</v>
      </c>
      <c r="Q183" s="210">
        <v>0</v>
      </c>
      <c r="R183" s="210">
        <f>Q183*H183</f>
        <v>0</v>
      </c>
      <c r="S183" s="210">
        <v>0</v>
      </c>
      <c r="T183" s="211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212" t="s">
        <v>122</v>
      </c>
      <c r="AT183" s="212" t="s">
        <v>118</v>
      </c>
      <c r="AU183" s="212" t="s">
        <v>81</v>
      </c>
      <c r="AY183" s="17" t="s">
        <v>116</v>
      </c>
      <c r="BE183" s="213">
        <f>IF(N183="základní",J183,0)</f>
        <v>0</v>
      </c>
      <c r="BF183" s="213">
        <f>IF(N183="snížená",J183,0)</f>
        <v>0</v>
      </c>
      <c r="BG183" s="213">
        <f>IF(N183="zákl. přenesená",J183,0)</f>
        <v>0</v>
      </c>
      <c r="BH183" s="213">
        <f>IF(N183="sníž. přenesená",J183,0)</f>
        <v>0</v>
      </c>
      <c r="BI183" s="213">
        <f>IF(N183="nulová",J183,0)</f>
        <v>0</v>
      </c>
      <c r="BJ183" s="17" t="s">
        <v>79</v>
      </c>
      <c r="BK183" s="213">
        <f>ROUND(I183*H183,2)</f>
        <v>0</v>
      </c>
      <c r="BL183" s="17" t="s">
        <v>122</v>
      </c>
      <c r="BM183" s="212" t="s">
        <v>213</v>
      </c>
    </row>
    <row r="184" spans="1:65" s="2" customFormat="1" ht="16.5" customHeight="1">
      <c r="A184" s="34"/>
      <c r="B184" s="35"/>
      <c r="C184" s="248" t="s">
        <v>214</v>
      </c>
      <c r="D184" s="248" t="s">
        <v>174</v>
      </c>
      <c r="E184" s="249" t="s">
        <v>215</v>
      </c>
      <c r="F184" s="250" t="s">
        <v>216</v>
      </c>
      <c r="G184" s="251" t="s">
        <v>212</v>
      </c>
      <c r="H184" s="252">
        <v>1</v>
      </c>
      <c r="I184" s="253"/>
      <c r="J184" s="254">
        <f>ROUND(I184*H184,2)</f>
        <v>0</v>
      </c>
      <c r="K184" s="255"/>
      <c r="L184" s="256"/>
      <c r="M184" s="257" t="s">
        <v>1</v>
      </c>
      <c r="N184" s="258" t="s">
        <v>37</v>
      </c>
      <c r="O184" s="71"/>
      <c r="P184" s="210">
        <f>O184*H184</f>
        <v>0</v>
      </c>
      <c r="Q184" s="210">
        <v>1.4999999999999999E-4</v>
      </c>
      <c r="R184" s="210">
        <f>Q184*H184</f>
        <v>1.4999999999999999E-4</v>
      </c>
      <c r="S184" s="210">
        <v>0</v>
      </c>
      <c r="T184" s="211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212" t="s">
        <v>164</v>
      </c>
      <c r="AT184" s="212" t="s">
        <v>174</v>
      </c>
      <c r="AU184" s="212" t="s">
        <v>81</v>
      </c>
      <c r="AY184" s="17" t="s">
        <v>116</v>
      </c>
      <c r="BE184" s="213">
        <f>IF(N184="základní",J184,0)</f>
        <v>0</v>
      </c>
      <c r="BF184" s="213">
        <f>IF(N184="snížená",J184,0)</f>
        <v>0</v>
      </c>
      <c r="BG184" s="213">
        <f>IF(N184="zákl. přenesená",J184,0)</f>
        <v>0</v>
      </c>
      <c r="BH184" s="213">
        <f>IF(N184="sníž. přenesená",J184,0)</f>
        <v>0</v>
      </c>
      <c r="BI184" s="213">
        <f>IF(N184="nulová",J184,0)</f>
        <v>0</v>
      </c>
      <c r="BJ184" s="17" t="s">
        <v>79</v>
      </c>
      <c r="BK184" s="213">
        <f>ROUND(I184*H184,2)</f>
        <v>0</v>
      </c>
      <c r="BL184" s="17" t="s">
        <v>122</v>
      </c>
      <c r="BM184" s="212" t="s">
        <v>217</v>
      </c>
    </row>
    <row r="185" spans="1:65" s="12" customFormat="1" ht="22.9" customHeight="1">
      <c r="B185" s="184"/>
      <c r="C185" s="185"/>
      <c r="D185" s="186" t="s">
        <v>71</v>
      </c>
      <c r="E185" s="198" t="s">
        <v>164</v>
      </c>
      <c r="F185" s="198" t="s">
        <v>218</v>
      </c>
      <c r="G185" s="185"/>
      <c r="H185" s="185"/>
      <c r="I185" s="188"/>
      <c r="J185" s="199">
        <f>BK185</f>
        <v>0</v>
      </c>
      <c r="K185" s="185"/>
      <c r="L185" s="190"/>
      <c r="M185" s="191"/>
      <c r="N185" s="192"/>
      <c r="O185" s="192"/>
      <c r="P185" s="193">
        <f>SUM(P186:P240)</f>
        <v>0</v>
      </c>
      <c r="Q185" s="192"/>
      <c r="R185" s="193">
        <f>SUM(R186:R240)</f>
        <v>2.0816911999999999</v>
      </c>
      <c r="S185" s="192"/>
      <c r="T185" s="194">
        <f>SUM(T186:T240)</f>
        <v>0</v>
      </c>
      <c r="AR185" s="195" t="s">
        <v>79</v>
      </c>
      <c r="AT185" s="196" t="s">
        <v>71</v>
      </c>
      <c r="AU185" s="196" t="s">
        <v>79</v>
      </c>
      <c r="AY185" s="195" t="s">
        <v>116</v>
      </c>
      <c r="BK185" s="197">
        <f>SUM(BK186:BK240)</f>
        <v>0</v>
      </c>
    </row>
    <row r="186" spans="1:65" s="2" customFormat="1" ht="21.75" customHeight="1">
      <c r="A186" s="34"/>
      <c r="B186" s="35"/>
      <c r="C186" s="200" t="s">
        <v>219</v>
      </c>
      <c r="D186" s="200" t="s">
        <v>118</v>
      </c>
      <c r="E186" s="201" t="s">
        <v>220</v>
      </c>
      <c r="F186" s="202" t="s">
        <v>221</v>
      </c>
      <c r="G186" s="203" t="s">
        <v>212</v>
      </c>
      <c r="H186" s="204">
        <v>2</v>
      </c>
      <c r="I186" s="205"/>
      <c r="J186" s="206">
        <f>ROUND(I186*H186,2)</f>
        <v>0</v>
      </c>
      <c r="K186" s="207"/>
      <c r="L186" s="39"/>
      <c r="M186" s="208" t="s">
        <v>1</v>
      </c>
      <c r="N186" s="209" t="s">
        <v>37</v>
      </c>
      <c r="O186" s="71"/>
      <c r="P186" s="210">
        <f>O186*H186</f>
        <v>0</v>
      </c>
      <c r="Q186" s="210">
        <v>0</v>
      </c>
      <c r="R186" s="210">
        <f>Q186*H186</f>
        <v>0</v>
      </c>
      <c r="S186" s="210">
        <v>0</v>
      </c>
      <c r="T186" s="211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212" t="s">
        <v>122</v>
      </c>
      <c r="AT186" s="212" t="s">
        <v>118</v>
      </c>
      <c r="AU186" s="212" t="s">
        <v>81</v>
      </c>
      <c r="AY186" s="17" t="s">
        <v>116</v>
      </c>
      <c r="BE186" s="213">
        <f>IF(N186="základní",J186,0)</f>
        <v>0</v>
      </c>
      <c r="BF186" s="213">
        <f>IF(N186="snížená",J186,0)</f>
        <v>0</v>
      </c>
      <c r="BG186" s="213">
        <f>IF(N186="zákl. přenesená",J186,0)</f>
        <v>0</v>
      </c>
      <c r="BH186" s="213">
        <f>IF(N186="sníž. přenesená",J186,0)</f>
        <v>0</v>
      </c>
      <c r="BI186" s="213">
        <f>IF(N186="nulová",J186,0)</f>
        <v>0</v>
      </c>
      <c r="BJ186" s="17" t="s">
        <v>79</v>
      </c>
      <c r="BK186" s="213">
        <f>ROUND(I186*H186,2)</f>
        <v>0</v>
      </c>
      <c r="BL186" s="17" t="s">
        <v>122</v>
      </c>
      <c r="BM186" s="212" t="s">
        <v>222</v>
      </c>
    </row>
    <row r="187" spans="1:65" s="2" customFormat="1" ht="21.75" customHeight="1">
      <c r="A187" s="34"/>
      <c r="B187" s="35"/>
      <c r="C187" s="200" t="s">
        <v>223</v>
      </c>
      <c r="D187" s="200" t="s">
        <v>118</v>
      </c>
      <c r="E187" s="201" t="s">
        <v>224</v>
      </c>
      <c r="F187" s="202" t="s">
        <v>225</v>
      </c>
      <c r="G187" s="203" t="s">
        <v>212</v>
      </c>
      <c r="H187" s="204">
        <v>4</v>
      </c>
      <c r="I187" s="205"/>
      <c r="J187" s="206">
        <f>ROUND(I187*H187,2)</f>
        <v>0</v>
      </c>
      <c r="K187" s="207"/>
      <c r="L187" s="39"/>
      <c r="M187" s="208" t="s">
        <v>1</v>
      </c>
      <c r="N187" s="209" t="s">
        <v>37</v>
      </c>
      <c r="O187" s="71"/>
      <c r="P187" s="210">
        <f>O187*H187</f>
        <v>0</v>
      </c>
      <c r="Q187" s="210">
        <v>0</v>
      </c>
      <c r="R187" s="210">
        <f>Q187*H187</f>
        <v>0</v>
      </c>
      <c r="S187" s="210">
        <v>0</v>
      </c>
      <c r="T187" s="211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212" t="s">
        <v>122</v>
      </c>
      <c r="AT187" s="212" t="s">
        <v>118</v>
      </c>
      <c r="AU187" s="212" t="s">
        <v>81</v>
      </c>
      <c r="AY187" s="17" t="s">
        <v>116</v>
      </c>
      <c r="BE187" s="213">
        <f>IF(N187="základní",J187,0)</f>
        <v>0</v>
      </c>
      <c r="BF187" s="213">
        <f>IF(N187="snížená",J187,0)</f>
        <v>0</v>
      </c>
      <c r="BG187" s="213">
        <f>IF(N187="zákl. přenesená",J187,0)</f>
        <v>0</v>
      </c>
      <c r="BH187" s="213">
        <f>IF(N187="sníž. přenesená",J187,0)</f>
        <v>0</v>
      </c>
      <c r="BI187" s="213">
        <f>IF(N187="nulová",J187,0)</f>
        <v>0</v>
      </c>
      <c r="BJ187" s="17" t="s">
        <v>79</v>
      </c>
      <c r="BK187" s="213">
        <f>ROUND(I187*H187,2)</f>
        <v>0</v>
      </c>
      <c r="BL187" s="17" t="s">
        <v>122</v>
      </c>
      <c r="BM187" s="212" t="s">
        <v>226</v>
      </c>
    </row>
    <row r="188" spans="1:65" s="2" customFormat="1" ht="21.75" customHeight="1">
      <c r="A188" s="34"/>
      <c r="B188" s="35"/>
      <c r="C188" s="200" t="s">
        <v>227</v>
      </c>
      <c r="D188" s="200" t="s">
        <v>118</v>
      </c>
      <c r="E188" s="201" t="s">
        <v>228</v>
      </c>
      <c r="F188" s="202" t="s">
        <v>229</v>
      </c>
      <c r="G188" s="203" t="s">
        <v>190</v>
      </c>
      <c r="H188" s="204">
        <v>27</v>
      </c>
      <c r="I188" s="205"/>
      <c r="J188" s="206">
        <f>ROUND(I188*H188,2)</f>
        <v>0</v>
      </c>
      <c r="K188" s="207"/>
      <c r="L188" s="39"/>
      <c r="M188" s="208" t="s">
        <v>1</v>
      </c>
      <c r="N188" s="209" t="s">
        <v>37</v>
      </c>
      <c r="O188" s="71"/>
      <c r="P188" s="210">
        <f>O188*H188</f>
        <v>0</v>
      </c>
      <c r="Q188" s="210">
        <v>1.0000000000000001E-5</v>
      </c>
      <c r="R188" s="210">
        <f>Q188*H188</f>
        <v>2.7E-4</v>
      </c>
      <c r="S188" s="210">
        <v>0</v>
      </c>
      <c r="T188" s="211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212" t="s">
        <v>122</v>
      </c>
      <c r="AT188" s="212" t="s">
        <v>118</v>
      </c>
      <c r="AU188" s="212" t="s">
        <v>81</v>
      </c>
      <c r="AY188" s="17" t="s">
        <v>116</v>
      </c>
      <c r="BE188" s="213">
        <f>IF(N188="základní",J188,0)</f>
        <v>0</v>
      </c>
      <c r="BF188" s="213">
        <f>IF(N188="snížená",J188,0)</f>
        <v>0</v>
      </c>
      <c r="BG188" s="213">
        <f>IF(N188="zákl. přenesená",J188,0)</f>
        <v>0</v>
      </c>
      <c r="BH188" s="213">
        <f>IF(N188="sníž. přenesená",J188,0)</f>
        <v>0</v>
      </c>
      <c r="BI188" s="213">
        <f>IF(N188="nulová",J188,0)</f>
        <v>0</v>
      </c>
      <c r="BJ188" s="17" t="s">
        <v>79</v>
      </c>
      <c r="BK188" s="213">
        <f>ROUND(I188*H188,2)</f>
        <v>0</v>
      </c>
      <c r="BL188" s="17" t="s">
        <v>122</v>
      </c>
      <c r="BM188" s="212" t="s">
        <v>230</v>
      </c>
    </row>
    <row r="189" spans="1:65" s="2" customFormat="1" ht="16.5" customHeight="1">
      <c r="A189" s="34"/>
      <c r="B189" s="35"/>
      <c r="C189" s="248" t="s">
        <v>231</v>
      </c>
      <c r="D189" s="248" t="s">
        <v>174</v>
      </c>
      <c r="E189" s="249" t="s">
        <v>232</v>
      </c>
      <c r="F189" s="250" t="s">
        <v>233</v>
      </c>
      <c r="G189" s="251" t="s">
        <v>190</v>
      </c>
      <c r="H189" s="252">
        <v>32.4</v>
      </c>
      <c r="I189" s="253"/>
      <c r="J189" s="254">
        <f>ROUND(I189*H189,2)</f>
        <v>0</v>
      </c>
      <c r="K189" s="255"/>
      <c r="L189" s="256"/>
      <c r="M189" s="257" t="s">
        <v>1</v>
      </c>
      <c r="N189" s="258" t="s">
        <v>37</v>
      </c>
      <c r="O189" s="71"/>
      <c r="P189" s="210">
        <f>O189*H189</f>
        <v>0</v>
      </c>
      <c r="Q189" s="210">
        <v>1.4E-3</v>
      </c>
      <c r="R189" s="210">
        <f>Q189*H189</f>
        <v>4.5359999999999998E-2</v>
      </c>
      <c r="S189" s="210">
        <v>0</v>
      </c>
      <c r="T189" s="211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212" t="s">
        <v>164</v>
      </c>
      <c r="AT189" s="212" t="s">
        <v>174</v>
      </c>
      <c r="AU189" s="212" t="s">
        <v>81</v>
      </c>
      <c r="AY189" s="17" t="s">
        <v>116</v>
      </c>
      <c r="BE189" s="213">
        <f>IF(N189="základní",J189,0)</f>
        <v>0</v>
      </c>
      <c r="BF189" s="213">
        <f>IF(N189="snížená",J189,0)</f>
        <v>0</v>
      </c>
      <c r="BG189" s="213">
        <f>IF(N189="zákl. přenesená",J189,0)</f>
        <v>0</v>
      </c>
      <c r="BH189" s="213">
        <f>IF(N189="sníž. přenesená",J189,0)</f>
        <v>0</v>
      </c>
      <c r="BI189" s="213">
        <f>IF(N189="nulová",J189,0)</f>
        <v>0</v>
      </c>
      <c r="BJ189" s="17" t="s">
        <v>79</v>
      </c>
      <c r="BK189" s="213">
        <f>ROUND(I189*H189,2)</f>
        <v>0</v>
      </c>
      <c r="BL189" s="17" t="s">
        <v>122</v>
      </c>
      <c r="BM189" s="212" t="s">
        <v>234</v>
      </c>
    </row>
    <row r="190" spans="1:65" s="13" customFormat="1" ht="11.25">
      <c r="B190" s="214"/>
      <c r="C190" s="215"/>
      <c r="D190" s="216" t="s">
        <v>124</v>
      </c>
      <c r="E190" s="215"/>
      <c r="F190" s="218" t="s">
        <v>235</v>
      </c>
      <c r="G190" s="215"/>
      <c r="H190" s="219">
        <v>32.4</v>
      </c>
      <c r="I190" s="220"/>
      <c r="J190" s="215"/>
      <c r="K190" s="215"/>
      <c r="L190" s="221"/>
      <c r="M190" s="222"/>
      <c r="N190" s="223"/>
      <c r="O190" s="223"/>
      <c r="P190" s="223"/>
      <c r="Q190" s="223"/>
      <c r="R190" s="223"/>
      <c r="S190" s="223"/>
      <c r="T190" s="224"/>
      <c r="AT190" s="225" t="s">
        <v>124</v>
      </c>
      <c r="AU190" s="225" t="s">
        <v>81</v>
      </c>
      <c r="AV190" s="13" t="s">
        <v>81</v>
      </c>
      <c r="AW190" s="13" t="s">
        <v>4</v>
      </c>
      <c r="AX190" s="13" t="s">
        <v>79</v>
      </c>
      <c r="AY190" s="225" t="s">
        <v>116</v>
      </c>
    </row>
    <row r="191" spans="1:65" s="2" customFormat="1" ht="16.5" customHeight="1">
      <c r="A191" s="34"/>
      <c r="B191" s="35"/>
      <c r="C191" s="200" t="s">
        <v>7</v>
      </c>
      <c r="D191" s="200" t="s">
        <v>118</v>
      </c>
      <c r="E191" s="201" t="s">
        <v>236</v>
      </c>
      <c r="F191" s="202" t="s">
        <v>237</v>
      </c>
      <c r="G191" s="203" t="s">
        <v>190</v>
      </c>
      <c r="H191" s="204">
        <v>15</v>
      </c>
      <c r="I191" s="205"/>
      <c r="J191" s="206">
        <f>ROUND(I191*H191,2)</f>
        <v>0</v>
      </c>
      <c r="K191" s="207"/>
      <c r="L191" s="39"/>
      <c r="M191" s="208" t="s">
        <v>1</v>
      </c>
      <c r="N191" s="209" t="s">
        <v>37</v>
      </c>
      <c r="O191" s="71"/>
      <c r="P191" s="210">
        <f>O191*H191</f>
        <v>0</v>
      </c>
      <c r="Q191" s="210">
        <v>0</v>
      </c>
      <c r="R191" s="210">
        <f>Q191*H191</f>
        <v>0</v>
      </c>
      <c r="S191" s="210">
        <v>0</v>
      </c>
      <c r="T191" s="211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212" t="s">
        <v>122</v>
      </c>
      <c r="AT191" s="212" t="s">
        <v>118</v>
      </c>
      <c r="AU191" s="212" t="s">
        <v>81</v>
      </c>
      <c r="AY191" s="17" t="s">
        <v>116</v>
      </c>
      <c r="BE191" s="213">
        <f>IF(N191="základní",J191,0)</f>
        <v>0</v>
      </c>
      <c r="BF191" s="213">
        <f>IF(N191="snížená",J191,0)</f>
        <v>0</v>
      </c>
      <c r="BG191" s="213">
        <f>IF(N191="zákl. přenesená",J191,0)</f>
        <v>0</v>
      </c>
      <c r="BH191" s="213">
        <f>IF(N191="sníž. přenesená",J191,0)</f>
        <v>0</v>
      </c>
      <c r="BI191" s="213">
        <f>IF(N191="nulová",J191,0)</f>
        <v>0</v>
      </c>
      <c r="BJ191" s="17" t="s">
        <v>79</v>
      </c>
      <c r="BK191" s="213">
        <f>ROUND(I191*H191,2)</f>
        <v>0</v>
      </c>
      <c r="BL191" s="17" t="s">
        <v>122</v>
      </c>
      <c r="BM191" s="212" t="s">
        <v>238</v>
      </c>
    </row>
    <row r="192" spans="1:65" s="2" customFormat="1" ht="21.75" customHeight="1">
      <c r="A192" s="34"/>
      <c r="B192" s="35"/>
      <c r="C192" s="248" t="s">
        <v>239</v>
      </c>
      <c r="D192" s="248" t="s">
        <v>174</v>
      </c>
      <c r="E192" s="249" t="s">
        <v>240</v>
      </c>
      <c r="F192" s="250" t="s">
        <v>241</v>
      </c>
      <c r="G192" s="251" t="s">
        <v>190</v>
      </c>
      <c r="H192" s="252">
        <v>15</v>
      </c>
      <c r="I192" s="253"/>
      <c r="J192" s="254">
        <f>ROUND(I192*H192,2)</f>
        <v>0</v>
      </c>
      <c r="K192" s="255"/>
      <c r="L192" s="256"/>
      <c r="M192" s="257" t="s">
        <v>1</v>
      </c>
      <c r="N192" s="258" t="s">
        <v>37</v>
      </c>
      <c r="O192" s="71"/>
      <c r="P192" s="210">
        <f>O192*H192</f>
        <v>0</v>
      </c>
      <c r="Q192" s="210">
        <v>7.5000000000000002E-4</v>
      </c>
      <c r="R192" s="210">
        <f>Q192*H192</f>
        <v>1.125E-2</v>
      </c>
      <c r="S192" s="210">
        <v>0</v>
      </c>
      <c r="T192" s="211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212" t="s">
        <v>164</v>
      </c>
      <c r="AT192" s="212" t="s">
        <v>174</v>
      </c>
      <c r="AU192" s="212" t="s">
        <v>81</v>
      </c>
      <c r="AY192" s="17" t="s">
        <v>116</v>
      </c>
      <c r="BE192" s="213">
        <f>IF(N192="základní",J192,0)</f>
        <v>0</v>
      </c>
      <c r="BF192" s="213">
        <f>IF(N192="snížená",J192,0)</f>
        <v>0</v>
      </c>
      <c r="BG192" s="213">
        <f>IF(N192="zákl. přenesená",J192,0)</f>
        <v>0</v>
      </c>
      <c r="BH192" s="213">
        <f>IF(N192="sníž. přenesená",J192,0)</f>
        <v>0</v>
      </c>
      <c r="BI192" s="213">
        <f>IF(N192="nulová",J192,0)</f>
        <v>0</v>
      </c>
      <c r="BJ192" s="17" t="s">
        <v>79</v>
      </c>
      <c r="BK192" s="213">
        <f>ROUND(I192*H192,2)</f>
        <v>0</v>
      </c>
      <c r="BL192" s="17" t="s">
        <v>122</v>
      </c>
      <c r="BM192" s="212" t="s">
        <v>242</v>
      </c>
    </row>
    <row r="193" spans="1:65" s="2" customFormat="1" ht="21.75" customHeight="1">
      <c r="A193" s="34"/>
      <c r="B193" s="35"/>
      <c r="C193" s="200" t="s">
        <v>243</v>
      </c>
      <c r="D193" s="200" t="s">
        <v>118</v>
      </c>
      <c r="E193" s="201" t="s">
        <v>244</v>
      </c>
      <c r="F193" s="202" t="s">
        <v>245</v>
      </c>
      <c r="G193" s="203" t="s">
        <v>190</v>
      </c>
      <c r="H193" s="204">
        <v>26</v>
      </c>
      <c r="I193" s="205"/>
      <c r="J193" s="206">
        <f>ROUND(I193*H193,2)</f>
        <v>0</v>
      </c>
      <c r="K193" s="207"/>
      <c r="L193" s="39"/>
      <c r="M193" s="208" t="s">
        <v>1</v>
      </c>
      <c r="N193" s="209" t="s">
        <v>37</v>
      </c>
      <c r="O193" s="71"/>
      <c r="P193" s="210">
        <f>O193*H193</f>
        <v>0</v>
      </c>
      <c r="Q193" s="210">
        <v>1.0000000000000001E-5</v>
      </c>
      <c r="R193" s="210">
        <f>Q193*H193</f>
        <v>2.6000000000000003E-4</v>
      </c>
      <c r="S193" s="210">
        <v>0</v>
      </c>
      <c r="T193" s="211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212" t="s">
        <v>122</v>
      </c>
      <c r="AT193" s="212" t="s">
        <v>118</v>
      </c>
      <c r="AU193" s="212" t="s">
        <v>81</v>
      </c>
      <c r="AY193" s="17" t="s">
        <v>116</v>
      </c>
      <c r="BE193" s="213">
        <f>IF(N193="základní",J193,0)</f>
        <v>0</v>
      </c>
      <c r="BF193" s="213">
        <f>IF(N193="snížená",J193,0)</f>
        <v>0</v>
      </c>
      <c r="BG193" s="213">
        <f>IF(N193="zákl. přenesená",J193,0)</f>
        <v>0</v>
      </c>
      <c r="BH193" s="213">
        <f>IF(N193="sníž. přenesená",J193,0)</f>
        <v>0</v>
      </c>
      <c r="BI193" s="213">
        <f>IF(N193="nulová",J193,0)</f>
        <v>0</v>
      </c>
      <c r="BJ193" s="17" t="s">
        <v>79</v>
      </c>
      <c r="BK193" s="213">
        <f>ROUND(I193*H193,2)</f>
        <v>0</v>
      </c>
      <c r="BL193" s="17" t="s">
        <v>122</v>
      </c>
      <c r="BM193" s="212" t="s">
        <v>246</v>
      </c>
    </row>
    <row r="194" spans="1:65" s="2" customFormat="1" ht="16.5" customHeight="1">
      <c r="A194" s="34"/>
      <c r="B194" s="35"/>
      <c r="C194" s="248" t="s">
        <v>247</v>
      </c>
      <c r="D194" s="248" t="s">
        <v>174</v>
      </c>
      <c r="E194" s="249" t="s">
        <v>248</v>
      </c>
      <c r="F194" s="250" t="s">
        <v>249</v>
      </c>
      <c r="G194" s="251" t="s">
        <v>190</v>
      </c>
      <c r="H194" s="252">
        <v>31.2</v>
      </c>
      <c r="I194" s="253"/>
      <c r="J194" s="254">
        <f>ROUND(I194*H194,2)</f>
        <v>0</v>
      </c>
      <c r="K194" s="255"/>
      <c r="L194" s="256"/>
      <c r="M194" s="257" t="s">
        <v>1</v>
      </c>
      <c r="N194" s="258" t="s">
        <v>37</v>
      </c>
      <c r="O194" s="71"/>
      <c r="P194" s="210">
        <f>O194*H194</f>
        <v>0</v>
      </c>
      <c r="Q194" s="210">
        <v>1.5399999999999999E-3</v>
      </c>
      <c r="R194" s="210">
        <f>Q194*H194</f>
        <v>4.8047999999999993E-2</v>
      </c>
      <c r="S194" s="210">
        <v>0</v>
      </c>
      <c r="T194" s="211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212" t="s">
        <v>164</v>
      </c>
      <c r="AT194" s="212" t="s">
        <v>174</v>
      </c>
      <c r="AU194" s="212" t="s">
        <v>81</v>
      </c>
      <c r="AY194" s="17" t="s">
        <v>116</v>
      </c>
      <c r="BE194" s="213">
        <f>IF(N194="základní",J194,0)</f>
        <v>0</v>
      </c>
      <c r="BF194" s="213">
        <f>IF(N194="snížená",J194,0)</f>
        <v>0</v>
      </c>
      <c r="BG194" s="213">
        <f>IF(N194="zákl. přenesená",J194,0)</f>
        <v>0</v>
      </c>
      <c r="BH194" s="213">
        <f>IF(N194="sníž. přenesená",J194,0)</f>
        <v>0</v>
      </c>
      <c r="BI194" s="213">
        <f>IF(N194="nulová",J194,0)</f>
        <v>0</v>
      </c>
      <c r="BJ194" s="17" t="s">
        <v>79</v>
      </c>
      <c r="BK194" s="213">
        <f>ROUND(I194*H194,2)</f>
        <v>0</v>
      </c>
      <c r="BL194" s="17" t="s">
        <v>122</v>
      </c>
      <c r="BM194" s="212" t="s">
        <v>250</v>
      </c>
    </row>
    <row r="195" spans="1:65" s="13" customFormat="1" ht="11.25">
      <c r="B195" s="214"/>
      <c r="C195" s="215"/>
      <c r="D195" s="216" t="s">
        <v>124</v>
      </c>
      <c r="E195" s="215"/>
      <c r="F195" s="218" t="s">
        <v>251</v>
      </c>
      <c r="G195" s="215"/>
      <c r="H195" s="219">
        <v>31.2</v>
      </c>
      <c r="I195" s="220"/>
      <c r="J195" s="215"/>
      <c r="K195" s="215"/>
      <c r="L195" s="221"/>
      <c r="M195" s="222"/>
      <c r="N195" s="223"/>
      <c r="O195" s="223"/>
      <c r="P195" s="223"/>
      <c r="Q195" s="223"/>
      <c r="R195" s="223"/>
      <c r="S195" s="223"/>
      <c r="T195" s="224"/>
      <c r="AT195" s="225" t="s">
        <v>124</v>
      </c>
      <c r="AU195" s="225" t="s">
        <v>81</v>
      </c>
      <c r="AV195" s="13" t="s">
        <v>81</v>
      </c>
      <c r="AW195" s="13" t="s">
        <v>4</v>
      </c>
      <c r="AX195" s="13" t="s">
        <v>79</v>
      </c>
      <c r="AY195" s="225" t="s">
        <v>116</v>
      </c>
    </row>
    <row r="196" spans="1:65" s="2" customFormat="1" ht="21.75" customHeight="1">
      <c r="A196" s="34"/>
      <c r="B196" s="35"/>
      <c r="C196" s="200" t="s">
        <v>252</v>
      </c>
      <c r="D196" s="200" t="s">
        <v>118</v>
      </c>
      <c r="E196" s="201" t="s">
        <v>253</v>
      </c>
      <c r="F196" s="202" t="s">
        <v>254</v>
      </c>
      <c r="G196" s="203" t="s">
        <v>190</v>
      </c>
      <c r="H196" s="204">
        <v>49</v>
      </c>
      <c r="I196" s="205"/>
      <c r="J196" s="206">
        <f>ROUND(I196*H196,2)</f>
        <v>0</v>
      </c>
      <c r="K196" s="207"/>
      <c r="L196" s="39"/>
      <c r="M196" s="208" t="s">
        <v>1</v>
      </c>
      <c r="N196" s="209" t="s">
        <v>37</v>
      </c>
      <c r="O196" s="71"/>
      <c r="P196" s="210">
        <f>O196*H196</f>
        <v>0</v>
      </c>
      <c r="Q196" s="210">
        <v>1.0000000000000001E-5</v>
      </c>
      <c r="R196" s="210">
        <f>Q196*H196</f>
        <v>4.9000000000000009E-4</v>
      </c>
      <c r="S196" s="210">
        <v>0</v>
      </c>
      <c r="T196" s="211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212" t="s">
        <v>122</v>
      </c>
      <c r="AT196" s="212" t="s">
        <v>118</v>
      </c>
      <c r="AU196" s="212" t="s">
        <v>81</v>
      </c>
      <c r="AY196" s="17" t="s">
        <v>116</v>
      </c>
      <c r="BE196" s="213">
        <f>IF(N196="základní",J196,0)</f>
        <v>0</v>
      </c>
      <c r="BF196" s="213">
        <f>IF(N196="snížená",J196,0)</f>
        <v>0</v>
      </c>
      <c r="BG196" s="213">
        <f>IF(N196="zákl. přenesená",J196,0)</f>
        <v>0</v>
      </c>
      <c r="BH196" s="213">
        <f>IF(N196="sníž. přenesená",J196,0)</f>
        <v>0</v>
      </c>
      <c r="BI196" s="213">
        <f>IF(N196="nulová",J196,0)</f>
        <v>0</v>
      </c>
      <c r="BJ196" s="17" t="s">
        <v>79</v>
      </c>
      <c r="BK196" s="213">
        <f>ROUND(I196*H196,2)</f>
        <v>0</v>
      </c>
      <c r="BL196" s="17" t="s">
        <v>122</v>
      </c>
      <c r="BM196" s="212" t="s">
        <v>255</v>
      </c>
    </row>
    <row r="197" spans="1:65" s="2" customFormat="1" ht="16.5" customHeight="1">
      <c r="A197" s="34"/>
      <c r="B197" s="35"/>
      <c r="C197" s="248" t="s">
        <v>256</v>
      </c>
      <c r="D197" s="248" t="s">
        <v>174</v>
      </c>
      <c r="E197" s="249" t="s">
        <v>257</v>
      </c>
      <c r="F197" s="250" t="s">
        <v>258</v>
      </c>
      <c r="G197" s="251" t="s">
        <v>190</v>
      </c>
      <c r="H197" s="252">
        <v>58.8</v>
      </c>
      <c r="I197" s="253"/>
      <c r="J197" s="254">
        <f>ROUND(I197*H197,2)</f>
        <v>0</v>
      </c>
      <c r="K197" s="255"/>
      <c r="L197" s="256"/>
      <c r="M197" s="257" t="s">
        <v>1</v>
      </c>
      <c r="N197" s="258" t="s">
        <v>37</v>
      </c>
      <c r="O197" s="71"/>
      <c r="P197" s="210">
        <f>O197*H197</f>
        <v>0</v>
      </c>
      <c r="Q197" s="210">
        <v>2.5899999999999999E-3</v>
      </c>
      <c r="R197" s="210">
        <f>Q197*H197</f>
        <v>0.15229199999999998</v>
      </c>
      <c r="S197" s="210">
        <v>0</v>
      </c>
      <c r="T197" s="211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212" t="s">
        <v>164</v>
      </c>
      <c r="AT197" s="212" t="s">
        <v>174</v>
      </c>
      <c r="AU197" s="212" t="s">
        <v>81</v>
      </c>
      <c r="AY197" s="17" t="s">
        <v>116</v>
      </c>
      <c r="BE197" s="213">
        <f>IF(N197="základní",J197,0)</f>
        <v>0</v>
      </c>
      <c r="BF197" s="213">
        <f>IF(N197="snížená",J197,0)</f>
        <v>0</v>
      </c>
      <c r="BG197" s="213">
        <f>IF(N197="zákl. přenesená",J197,0)</f>
        <v>0</v>
      </c>
      <c r="BH197" s="213">
        <f>IF(N197="sníž. přenesená",J197,0)</f>
        <v>0</v>
      </c>
      <c r="BI197" s="213">
        <f>IF(N197="nulová",J197,0)</f>
        <v>0</v>
      </c>
      <c r="BJ197" s="17" t="s">
        <v>79</v>
      </c>
      <c r="BK197" s="213">
        <f>ROUND(I197*H197,2)</f>
        <v>0</v>
      </c>
      <c r="BL197" s="17" t="s">
        <v>122</v>
      </c>
      <c r="BM197" s="212" t="s">
        <v>259</v>
      </c>
    </row>
    <row r="198" spans="1:65" s="13" customFormat="1" ht="11.25">
      <c r="B198" s="214"/>
      <c r="C198" s="215"/>
      <c r="D198" s="216" t="s">
        <v>124</v>
      </c>
      <c r="E198" s="215"/>
      <c r="F198" s="218" t="s">
        <v>260</v>
      </c>
      <c r="G198" s="215"/>
      <c r="H198" s="219">
        <v>58.8</v>
      </c>
      <c r="I198" s="220"/>
      <c r="J198" s="215"/>
      <c r="K198" s="215"/>
      <c r="L198" s="221"/>
      <c r="M198" s="222"/>
      <c r="N198" s="223"/>
      <c r="O198" s="223"/>
      <c r="P198" s="223"/>
      <c r="Q198" s="223"/>
      <c r="R198" s="223"/>
      <c r="S198" s="223"/>
      <c r="T198" s="224"/>
      <c r="AT198" s="225" t="s">
        <v>124</v>
      </c>
      <c r="AU198" s="225" t="s">
        <v>81</v>
      </c>
      <c r="AV198" s="13" t="s">
        <v>81</v>
      </c>
      <c r="AW198" s="13" t="s">
        <v>4</v>
      </c>
      <c r="AX198" s="13" t="s">
        <v>79</v>
      </c>
      <c r="AY198" s="225" t="s">
        <v>116</v>
      </c>
    </row>
    <row r="199" spans="1:65" s="2" customFormat="1" ht="21.75" customHeight="1">
      <c r="A199" s="34"/>
      <c r="B199" s="35"/>
      <c r="C199" s="200" t="s">
        <v>261</v>
      </c>
      <c r="D199" s="200" t="s">
        <v>118</v>
      </c>
      <c r="E199" s="201" t="s">
        <v>262</v>
      </c>
      <c r="F199" s="202" t="s">
        <v>263</v>
      </c>
      <c r="G199" s="203" t="s">
        <v>212</v>
      </c>
      <c r="H199" s="204">
        <v>23</v>
      </c>
      <c r="I199" s="205"/>
      <c r="J199" s="206">
        <f t="shared" ref="J199:J228" si="0">ROUND(I199*H199,2)</f>
        <v>0</v>
      </c>
      <c r="K199" s="207"/>
      <c r="L199" s="39"/>
      <c r="M199" s="208" t="s">
        <v>1</v>
      </c>
      <c r="N199" s="209" t="s">
        <v>37</v>
      </c>
      <c r="O199" s="71"/>
      <c r="P199" s="210">
        <f t="shared" ref="P199:P228" si="1">O199*H199</f>
        <v>0</v>
      </c>
      <c r="Q199" s="210">
        <v>0</v>
      </c>
      <c r="R199" s="210">
        <f t="shared" ref="R199:R228" si="2">Q199*H199</f>
        <v>0</v>
      </c>
      <c r="S199" s="210">
        <v>0</v>
      </c>
      <c r="T199" s="211">
        <f t="shared" ref="T199:T228" si="3"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212" t="s">
        <v>122</v>
      </c>
      <c r="AT199" s="212" t="s">
        <v>118</v>
      </c>
      <c r="AU199" s="212" t="s">
        <v>81</v>
      </c>
      <c r="AY199" s="17" t="s">
        <v>116</v>
      </c>
      <c r="BE199" s="213">
        <f t="shared" ref="BE199:BE228" si="4">IF(N199="základní",J199,0)</f>
        <v>0</v>
      </c>
      <c r="BF199" s="213">
        <f t="shared" ref="BF199:BF228" si="5">IF(N199="snížená",J199,0)</f>
        <v>0</v>
      </c>
      <c r="BG199" s="213">
        <f t="shared" ref="BG199:BG228" si="6">IF(N199="zákl. přenesená",J199,0)</f>
        <v>0</v>
      </c>
      <c r="BH199" s="213">
        <f t="shared" ref="BH199:BH228" si="7">IF(N199="sníž. přenesená",J199,0)</f>
        <v>0</v>
      </c>
      <c r="BI199" s="213">
        <f t="shared" ref="BI199:BI228" si="8">IF(N199="nulová",J199,0)</f>
        <v>0</v>
      </c>
      <c r="BJ199" s="17" t="s">
        <v>79</v>
      </c>
      <c r="BK199" s="213">
        <f t="shared" ref="BK199:BK228" si="9">ROUND(I199*H199,2)</f>
        <v>0</v>
      </c>
      <c r="BL199" s="17" t="s">
        <v>122</v>
      </c>
      <c r="BM199" s="212" t="s">
        <v>264</v>
      </c>
    </row>
    <row r="200" spans="1:65" s="2" customFormat="1" ht="16.5" customHeight="1">
      <c r="A200" s="34"/>
      <c r="B200" s="35"/>
      <c r="C200" s="248" t="s">
        <v>265</v>
      </c>
      <c r="D200" s="248" t="s">
        <v>174</v>
      </c>
      <c r="E200" s="249" t="s">
        <v>266</v>
      </c>
      <c r="F200" s="250" t="s">
        <v>267</v>
      </c>
      <c r="G200" s="251" t="s">
        <v>212</v>
      </c>
      <c r="H200" s="252">
        <v>4</v>
      </c>
      <c r="I200" s="253"/>
      <c r="J200" s="254">
        <f t="shared" si="0"/>
        <v>0</v>
      </c>
      <c r="K200" s="255"/>
      <c r="L200" s="256"/>
      <c r="M200" s="257" t="s">
        <v>1</v>
      </c>
      <c r="N200" s="258" t="s">
        <v>37</v>
      </c>
      <c r="O200" s="71"/>
      <c r="P200" s="210">
        <f t="shared" si="1"/>
        <v>0</v>
      </c>
      <c r="Q200" s="210">
        <v>2.2000000000000001E-4</v>
      </c>
      <c r="R200" s="210">
        <f t="shared" si="2"/>
        <v>8.8000000000000003E-4</v>
      </c>
      <c r="S200" s="210">
        <v>0</v>
      </c>
      <c r="T200" s="211">
        <f t="shared" si="3"/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212" t="s">
        <v>164</v>
      </c>
      <c r="AT200" s="212" t="s">
        <v>174</v>
      </c>
      <c r="AU200" s="212" t="s">
        <v>81</v>
      </c>
      <c r="AY200" s="17" t="s">
        <v>116</v>
      </c>
      <c r="BE200" s="213">
        <f t="shared" si="4"/>
        <v>0</v>
      </c>
      <c r="BF200" s="213">
        <f t="shared" si="5"/>
        <v>0</v>
      </c>
      <c r="BG200" s="213">
        <f t="shared" si="6"/>
        <v>0</v>
      </c>
      <c r="BH200" s="213">
        <f t="shared" si="7"/>
        <v>0</v>
      </c>
      <c r="BI200" s="213">
        <f t="shared" si="8"/>
        <v>0</v>
      </c>
      <c r="BJ200" s="17" t="s">
        <v>79</v>
      </c>
      <c r="BK200" s="213">
        <f t="shared" si="9"/>
        <v>0</v>
      </c>
      <c r="BL200" s="17" t="s">
        <v>122</v>
      </c>
      <c r="BM200" s="212" t="s">
        <v>268</v>
      </c>
    </row>
    <row r="201" spans="1:65" s="2" customFormat="1" ht="16.5" customHeight="1">
      <c r="A201" s="34"/>
      <c r="B201" s="35"/>
      <c r="C201" s="248" t="s">
        <v>269</v>
      </c>
      <c r="D201" s="248" t="s">
        <v>174</v>
      </c>
      <c r="E201" s="249" t="s">
        <v>270</v>
      </c>
      <c r="F201" s="250" t="s">
        <v>271</v>
      </c>
      <c r="G201" s="251" t="s">
        <v>212</v>
      </c>
      <c r="H201" s="252">
        <v>4</v>
      </c>
      <c r="I201" s="253"/>
      <c r="J201" s="254">
        <f t="shared" si="0"/>
        <v>0</v>
      </c>
      <c r="K201" s="255"/>
      <c r="L201" s="256"/>
      <c r="M201" s="257" t="s">
        <v>1</v>
      </c>
      <c r="N201" s="258" t="s">
        <v>37</v>
      </c>
      <c r="O201" s="71"/>
      <c r="P201" s="210">
        <f t="shared" si="1"/>
        <v>0</v>
      </c>
      <c r="Q201" s="210">
        <v>2.2000000000000001E-4</v>
      </c>
      <c r="R201" s="210">
        <f t="shared" si="2"/>
        <v>8.8000000000000003E-4</v>
      </c>
      <c r="S201" s="210">
        <v>0</v>
      </c>
      <c r="T201" s="211">
        <f t="shared" si="3"/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212" t="s">
        <v>164</v>
      </c>
      <c r="AT201" s="212" t="s">
        <v>174</v>
      </c>
      <c r="AU201" s="212" t="s">
        <v>81</v>
      </c>
      <c r="AY201" s="17" t="s">
        <v>116</v>
      </c>
      <c r="BE201" s="213">
        <f t="shared" si="4"/>
        <v>0</v>
      </c>
      <c r="BF201" s="213">
        <f t="shared" si="5"/>
        <v>0</v>
      </c>
      <c r="BG201" s="213">
        <f t="shared" si="6"/>
        <v>0</v>
      </c>
      <c r="BH201" s="213">
        <f t="shared" si="7"/>
        <v>0</v>
      </c>
      <c r="BI201" s="213">
        <f t="shared" si="8"/>
        <v>0</v>
      </c>
      <c r="BJ201" s="17" t="s">
        <v>79</v>
      </c>
      <c r="BK201" s="213">
        <f t="shared" si="9"/>
        <v>0</v>
      </c>
      <c r="BL201" s="17" t="s">
        <v>122</v>
      </c>
      <c r="BM201" s="212" t="s">
        <v>272</v>
      </c>
    </row>
    <row r="202" spans="1:65" s="2" customFormat="1" ht="16.5" customHeight="1">
      <c r="A202" s="34"/>
      <c r="B202" s="35"/>
      <c r="C202" s="248" t="s">
        <v>273</v>
      </c>
      <c r="D202" s="248" t="s">
        <v>174</v>
      </c>
      <c r="E202" s="249" t="s">
        <v>274</v>
      </c>
      <c r="F202" s="250" t="s">
        <v>275</v>
      </c>
      <c r="G202" s="251" t="s">
        <v>212</v>
      </c>
      <c r="H202" s="252">
        <v>4</v>
      </c>
      <c r="I202" s="253"/>
      <c r="J202" s="254">
        <f t="shared" si="0"/>
        <v>0</v>
      </c>
      <c r="K202" s="255"/>
      <c r="L202" s="256"/>
      <c r="M202" s="257" t="s">
        <v>1</v>
      </c>
      <c r="N202" s="258" t="s">
        <v>37</v>
      </c>
      <c r="O202" s="71"/>
      <c r="P202" s="210">
        <f t="shared" si="1"/>
        <v>0</v>
      </c>
      <c r="Q202" s="210">
        <v>2.5999999999999998E-4</v>
      </c>
      <c r="R202" s="210">
        <f t="shared" si="2"/>
        <v>1.0399999999999999E-3</v>
      </c>
      <c r="S202" s="210">
        <v>0</v>
      </c>
      <c r="T202" s="211">
        <f t="shared" si="3"/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212" t="s">
        <v>164</v>
      </c>
      <c r="AT202" s="212" t="s">
        <v>174</v>
      </c>
      <c r="AU202" s="212" t="s">
        <v>81</v>
      </c>
      <c r="AY202" s="17" t="s">
        <v>116</v>
      </c>
      <c r="BE202" s="213">
        <f t="shared" si="4"/>
        <v>0</v>
      </c>
      <c r="BF202" s="213">
        <f t="shared" si="5"/>
        <v>0</v>
      </c>
      <c r="BG202" s="213">
        <f t="shared" si="6"/>
        <v>0</v>
      </c>
      <c r="BH202" s="213">
        <f t="shared" si="7"/>
        <v>0</v>
      </c>
      <c r="BI202" s="213">
        <f t="shared" si="8"/>
        <v>0</v>
      </c>
      <c r="BJ202" s="17" t="s">
        <v>79</v>
      </c>
      <c r="BK202" s="213">
        <f t="shared" si="9"/>
        <v>0</v>
      </c>
      <c r="BL202" s="17" t="s">
        <v>122</v>
      </c>
      <c r="BM202" s="212" t="s">
        <v>276</v>
      </c>
    </row>
    <row r="203" spans="1:65" s="2" customFormat="1" ht="16.5" customHeight="1">
      <c r="A203" s="34"/>
      <c r="B203" s="35"/>
      <c r="C203" s="248" t="s">
        <v>277</v>
      </c>
      <c r="D203" s="248" t="s">
        <v>174</v>
      </c>
      <c r="E203" s="249" t="s">
        <v>278</v>
      </c>
      <c r="F203" s="250" t="s">
        <v>279</v>
      </c>
      <c r="G203" s="251" t="s">
        <v>212</v>
      </c>
      <c r="H203" s="252">
        <v>8</v>
      </c>
      <c r="I203" s="253"/>
      <c r="J203" s="254">
        <f t="shared" si="0"/>
        <v>0</v>
      </c>
      <c r="K203" s="255"/>
      <c r="L203" s="256"/>
      <c r="M203" s="257" t="s">
        <v>1</v>
      </c>
      <c r="N203" s="258" t="s">
        <v>37</v>
      </c>
      <c r="O203" s="71"/>
      <c r="P203" s="210">
        <f t="shared" si="1"/>
        <v>0</v>
      </c>
      <c r="Q203" s="210">
        <v>2.7999999999999998E-4</v>
      </c>
      <c r="R203" s="210">
        <f t="shared" si="2"/>
        <v>2.2399999999999998E-3</v>
      </c>
      <c r="S203" s="210">
        <v>0</v>
      </c>
      <c r="T203" s="211">
        <f t="shared" si="3"/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212" t="s">
        <v>164</v>
      </c>
      <c r="AT203" s="212" t="s">
        <v>174</v>
      </c>
      <c r="AU203" s="212" t="s">
        <v>81</v>
      </c>
      <c r="AY203" s="17" t="s">
        <v>116</v>
      </c>
      <c r="BE203" s="213">
        <f t="shared" si="4"/>
        <v>0</v>
      </c>
      <c r="BF203" s="213">
        <f t="shared" si="5"/>
        <v>0</v>
      </c>
      <c r="BG203" s="213">
        <f t="shared" si="6"/>
        <v>0</v>
      </c>
      <c r="BH203" s="213">
        <f t="shared" si="7"/>
        <v>0</v>
      </c>
      <c r="BI203" s="213">
        <f t="shared" si="8"/>
        <v>0</v>
      </c>
      <c r="BJ203" s="17" t="s">
        <v>79</v>
      </c>
      <c r="BK203" s="213">
        <f t="shared" si="9"/>
        <v>0</v>
      </c>
      <c r="BL203" s="17" t="s">
        <v>122</v>
      </c>
      <c r="BM203" s="212" t="s">
        <v>280</v>
      </c>
    </row>
    <row r="204" spans="1:65" s="2" customFormat="1" ht="16.5" customHeight="1">
      <c r="A204" s="34"/>
      <c r="B204" s="35"/>
      <c r="C204" s="248" t="s">
        <v>281</v>
      </c>
      <c r="D204" s="248" t="s">
        <v>174</v>
      </c>
      <c r="E204" s="249" t="s">
        <v>282</v>
      </c>
      <c r="F204" s="250" t="s">
        <v>283</v>
      </c>
      <c r="G204" s="251" t="s">
        <v>212</v>
      </c>
      <c r="H204" s="252">
        <v>3</v>
      </c>
      <c r="I204" s="253"/>
      <c r="J204" s="254">
        <f t="shared" si="0"/>
        <v>0</v>
      </c>
      <c r="K204" s="255"/>
      <c r="L204" s="256"/>
      <c r="M204" s="257" t="s">
        <v>1</v>
      </c>
      <c r="N204" s="258" t="s">
        <v>37</v>
      </c>
      <c r="O204" s="71"/>
      <c r="P204" s="210">
        <f t="shared" si="1"/>
        <v>0</v>
      </c>
      <c r="Q204" s="210">
        <v>9.1E-4</v>
      </c>
      <c r="R204" s="210">
        <f t="shared" si="2"/>
        <v>2.7299999999999998E-3</v>
      </c>
      <c r="S204" s="210">
        <v>0</v>
      </c>
      <c r="T204" s="211">
        <f t="shared" si="3"/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212" t="s">
        <v>164</v>
      </c>
      <c r="AT204" s="212" t="s">
        <v>174</v>
      </c>
      <c r="AU204" s="212" t="s">
        <v>81</v>
      </c>
      <c r="AY204" s="17" t="s">
        <v>116</v>
      </c>
      <c r="BE204" s="213">
        <f t="shared" si="4"/>
        <v>0</v>
      </c>
      <c r="BF204" s="213">
        <f t="shared" si="5"/>
        <v>0</v>
      </c>
      <c r="BG204" s="213">
        <f t="shared" si="6"/>
        <v>0</v>
      </c>
      <c r="BH204" s="213">
        <f t="shared" si="7"/>
        <v>0</v>
      </c>
      <c r="BI204" s="213">
        <f t="shared" si="8"/>
        <v>0</v>
      </c>
      <c r="BJ204" s="17" t="s">
        <v>79</v>
      </c>
      <c r="BK204" s="213">
        <f t="shared" si="9"/>
        <v>0</v>
      </c>
      <c r="BL204" s="17" t="s">
        <v>122</v>
      </c>
      <c r="BM204" s="212" t="s">
        <v>284</v>
      </c>
    </row>
    <row r="205" spans="1:65" s="2" customFormat="1" ht="21.75" customHeight="1">
      <c r="A205" s="34"/>
      <c r="B205" s="35"/>
      <c r="C205" s="200" t="s">
        <v>285</v>
      </c>
      <c r="D205" s="200" t="s">
        <v>118</v>
      </c>
      <c r="E205" s="201" t="s">
        <v>286</v>
      </c>
      <c r="F205" s="202" t="s">
        <v>287</v>
      </c>
      <c r="G205" s="203" t="s">
        <v>212</v>
      </c>
      <c r="H205" s="204">
        <v>5</v>
      </c>
      <c r="I205" s="205"/>
      <c r="J205" s="206">
        <f t="shared" si="0"/>
        <v>0</v>
      </c>
      <c r="K205" s="207"/>
      <c r="L205" s="39"/>
      <c r="M205" s="208" t="s">
        <v>1</v>
      </c>
      <c r="N205" s="209" t="s">
        <v>37</v>
      </c>
      <c r="O205" s="71"/>
      <c r="P205" s="210">
        <f t="shared" si="1"/>
        <v>0</v>
      </c>
      <c r="Q205" s="210">
        <v>0</v>
      </c>
      <c r="R205" s="210">
        <f t="shared" si="2"/>
        <v>0</v>
      </c>
      <c r="S205" s="210">
        <v>0</v>
      </c>
      <c r="T205" s="211">
        <f t="shared" si="3"/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212" t="s">
        <v>122</v>
      </c>
      <c r="AT205" s="212" t="s">
        <v>118</v>
      </c>
      <c r="AU205" s="212" t="s">
        <v>81</v>
      </c>
      <c r="AY205" s="17" t="s">
        <v>116</v>
      </c>
      <c r="BE205" s="213">
        <f t="shared" si="4"/>
        <v>0</v>
      </c>
      <c r="BF205" s="213">
        <f t="shared" si="5"/>
        <v>0</v>
      </c>
      <c r="BG205" s="213">
        <f t="shared" si="6"/>
        <v>0</v>
      </c>
      <c r="BH205" s="213">
        <f t="shared" si="7"/>
        <v>0</v>
      </c>
      <c r="BI205" s="213">
        <f t="shared" si="8"/>
        <v>0</v>
      </c>
      <c r="BJ205" s="17" t="s">
        <v>79</v>
      </c>
      <c r="BK205" s="213">
        <f t="shared" si="9"/>
        <v>0</v>
      </c>
      <c r="BL205" s="17" t="s">
        <v>122</v>
      </c>
      <c r="BM205" s="212" t="s">
        <v>288</v>
      </c>
    </row>
    <row r="206" spans="1:65" s="2" customFormat="1" ht="16.5" customHeight="1">
      <c r="A206" s="34"/>
      <c r="B206" s="35"/>
      <c r="C206" s="248" t="s">
        <v>289</v>
      </c>
      <c r="D206" s="248" t="s">
        <v>174</v>
      </c>
      <c r="E206" s="249" t="s">
        <v>290</v>
      </c>
      <c r="F206" s="250" t="s">
        <v>291</v>
      </c>
      <c r="G206" s="251" t="s">
        <v>212</v>
      </c>
      <c r="H206" s="252">
        <v>1</v>
      </c>
      <c r="I206" s="253"/>
      <c r="J206" s="254">
        <f t="shared" si="0"/>
        <v>0</v>
      </c>
      <c r="K206" s="255"/>
      <c r="L206" s="256"/>
      <c r="M206" s="257" t="s">
        <v>1</v>
      </c>
      <c r="N206" s="258" t="s">
        <v>37</v>
      </c>
      <c r="O206" s="71"/>
      <c r="P206" s="210">
        <f t="shared" si="1"/>
        <v>0</v>
      </c>
      <c r="Q206" s="210">
        <v>6.2E-4</v>
      </c>
      <c r="R206" s="210">
        <f t="shared" si="2"/>
        <v>6.2E-4</v>
      </c>
      <c r="S206" s="210">
        <v>0</v>
      </c>
      <c r="T206" s="211">
        <f t="shared" si="3"/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212" t="s">
        <v>164</v>
      </c>
      <c r="AT206" s="212" t="s">
        <v>174</v>
      </c>
      <c r="AU206" s="212" t="s">
        <v>81</v>
      </c>
      <c r="AY206" s="17" t="s">
        <v>116</v>
      </c>
      <c r="BE206" s="213">
        <f t="shared" si="4"/>
        <v>0</v>
      </c>
      <c r="BF206" s="213">
        <f t="shared" si="5"/>
        <v>0</v>
      </c>
      <c r="BG206" s="213">
        <f t="shared" si="6"/>
        <v>0</v>
      </c>
      <c r="BH206" s="213">
        <f t="shared" si="7"/>
        <v>0</v>
      </c>
      <c r="BI206" s="213">
        <f t="shared" si="8"/>
        <v>0</v>
      </c>
      <c r="BJ206" s="17" t="s">
        <v>79</v>
      </c>
      <c r="BK206" s="213">
        <f t="shared" si="9"/>
        <v>0</v>
      </c>
      <c r="BL206" s="17" t="s">
        <v>122</v>
      </c>
      <c r="BM206" s="212" t="s">
        <v>292</v>
      </c>
    </row>
    <row r="207" spans="1:65" s="2" customFormat="1" ht="16.5" customHeight="1">
      <c r="A207" s="34"/>
      <c r="B207" s="35"/>
      <c r="C207" s="200" t="s">
        <v>293</v>
      </c>
      <c r="D207" s="200" t="s">
        <v>118</v>
      </c>
      <c r="E207" s="201" t="s">
        <v>294</v>
      </c>
      <c r="F207" s="202" t="s">
        <v>295</v>
      </c>
      <c r="G207" s="203" t="s">
        <v>212</v>
      </c>
      <c r="H207" s="204">
        <v>2</v>
      </c>
      <c r="I207" s="205"/>
      <c r="J207" s="206">
        <f t="shared" si="0"/>
        <v>0</v>
      </c>
      <c r="K207" s="207"/>
      <c r="L207" s="39"/>
      <c r="M207" s="208" t="s">
        <v>1</v>
      </c>
      <c r="N207" s="209" t="s">
        <v>37</v>
      </c>
      <c r="O207" s="71"/>
      <c r="P207" s="210">
        <f t="shared" si="1"/>
        <v>0</v>
      </c>
      <c r="Q207" s="210">
        <v>0</v>
      </c>
      <c r="R207" s="210">
        <f t="shared" si="2"/>
        <v>0</v>
      </c>
      <c r="S207" s="210">
        <v>0</v>
      </c>
      <c r="T207" s="211">
        <f t="shared" si="3"/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212" t="s">
        <v>122</v>
      </c>
      <c r="AT207" s="212" t="s">
        <v>118</v>
      </c>
      <c r="AU207" s="212" t="s">
        <v>81</v>
      </c>
      <c r="AY207" s="17" t="s">
        <v>116</v>
      </c>
      <c r="BE207" s="213">
        <f t="shared" si="4"/>
        <v>0</v>
      </c>
      <c r="BF207" s="213">
        <f t="shared" si="5"/>
        <v>0</v>
      </c>
      <c r="BG207" s="213">
        <f t="shared" si="6"/>
        <v>0</v>
      </c>
      <c r="BH207" s="213">
        <f t="shared" si="7"/>
        <v>0</v>
      </c>
      <c r="BI207" s="213">
        <f t="shared" si="8"/>
        <v>0</v>
      </c>
      <c r="BJ207" s="17" t="s">
        <v>79</v>
      </c>
      <c r="BK207" s="213">
        <f t="shared" si="9"/>
        <v>0</v>
      </c>
      <c r="BL207" s="17" t="s">
        <v>122</v>
      </c>
      <c r="BM207" s="212" t="s">
        <v>296</v>
      </c>
    </row>
    <row r="208" spans="1:65" s="2" customFormat="1" ht="16.5" customHeight="1">
      <c r="A208" s="34"/>
      <c r="B208" s="35"/>
      <c r="C208" s="248" t="s">
        <v>297</v>
      </c>
      <c r="D208" s="248" t="s">
        <v>174</v>
      </c>
      <c r="E208" s="249" t="s">
        <v>298</v>
      </c>
      <c r="F208" s="250" t="s">
        <v>299</v>
      </c>
      <c r="G208" s="251" t="s">
        <v>212</v>
      </c>
      <c r="H208" s="252">
        <v>2</v>
      </c>
      <c r="I208" s="253"/>
      <c r="J208" s="254">
        <f t="shared" si="0"/>
        <v>0</v>
      </c>
      <c r="K208" s="255"/>
      <c r="L208" s="256"/>
      <c r="M208" s="257" t="s">
        <v>1</v>
      </c>
      <c r="N208" s="258" t="s">
        <v>37</v>
      </c>
      <c r="O208" s="71"/>
      <c r="P208" s="210">
        <f t="shared" si="1"/>
        <v>0</v>
      </c>
      <c r="Q208" s="210">
        <v>1E-4</v>
      </c>
      <c r="R208" s="210">
        <f t="shared" si="2"/>
        <v>2.0000000000000001E-4</v>
      </c>
      <c r="S208" s="210">
        <v>0</v>
      </c>
      <c r="T208" s="211">
        <f t="shared" si="3"/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212" t="s">
        <v>164</v>
      </c>
      <c r="AT208" s="212" t="s">
        <v>174</v>
      </c>
      <c r="AU208" s="212" t="s">
        <v>81</v>
      </c>
      <c r="AY208" s="17" t="s">
        <v>116</v>
      </c>
      <c r="BE208" s="213">
        <f t="shared" si="4"/>
        <v>0</v>
      </c>
      <c r="BF208" s="213">
        <f t="shared" si="5"/>
        <v>0</v>
      </c>
      <c r="BG208" s="213">
        <f t="shared" si="6"/>
        <v>0</v>
      </c>
      <c r="BH208" s="213">
        <f t="shared" si="7"/>
        <v>0</v>
      </c>
      <c r="BI208" s="213">
        <f t="shared" si="8"/>
        <v>0</v>
      </c>
      <c r="BJ208" s="17" t="s">
        <v>79</v>
      </c>
      <c r="BK208" s="213">
        <f t="shared" si="9"/>
        <v>0</v>
      </c>
      <c r="BL208" s="17" t="s">
        <v>122</v>
      </c>
      <c r="BM208" s="212" t="s">
        <v>300</v>
      </c>
    </row>
    <row r="209" spans="1:65" s="2" customFormat="1" ht="21.75" customHeight="1">
      <c r="A209" s="34"/>
      <c r="B209" s="35"/>
      <c r="C209" s="200" t="s">
        <v>301</v>
      </c>
      <c r="D209" s="200" t="s">
        <v>118</v>
      </c>
      <c r="E209" s="201" t="s">
        <v>302</v>
      </c>
      <c r="F209" s="202" t="s">
        <v>303</v>
      </c>
      <c r="G209" s="203" t="s">
        <v>212</v>
      </c>
      <c r="H209" s="204">
        <v>10</v>
      </c>
      <c r="I209" s="205"/>
      <c r="J209" s="206">
        <f t="shared" si="0"/>
        <v>0</v>
      </c>
      <c r="K209" s="207"/>
      <c r="L209" s="39"/>
      <c r="M209" s="208" t="s">
        <v>1</v>
      </c>
      <c r="N209" s="209" t="s">
        <v>37</v>
      </c>
      <c r="O209" s="71"/>
      <c r="P209" s="210">
        <f t="shared" si="1"/>
        <v>0</v>
      </c>
      <c r="Q209" s="210">
        <v>0</v>
      </c>
      <c r="R209" s="210">
        <f t="shared" si="2"/>
        <v>0</v>
      </c>
      <c r="S209" s="210">
        <v>0</v>
      </c>
      <c r="T209" s="211">
        <f t="shared" si="3"/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212" t="s">
        <v>122</v>
      </c>
      <c r="AT209" s="212" t="s">
        <v>118</v>
      </c>
      <c r="AU209" s="212" t="s">
        <v>81</v>
      </c>
      <c r="AY209" s="17" t="s">
        <v>116</v>
      </c>
      <c r="BE209" s="213">
        <f t="shared" si="4"/>
        <v>0</v>
      </c>
      <c r="BF209" s="213">
        <f t="shared" si="5"/>
        <v>0</v>
      </c>
      <c r="BG209" s="213">
        <f t="shared" si="6"/>
        <v>0</v>
      </c>
      <c r="BH209" s="213">
        <f t="shared" si="7"/>
        <v>0</v>
      </c>
      <c r="BI209" s="213">
        <f t="shared" si="8"/>
        <v>0</v>
      </c>
      <c r="BJ209" s="17" t="s">
        <v>79</v>
      </c>
      <c r="BK209" s="213">
        <f t="shared" si="9"/>
        <v>0</v>
      </c>
      <c r="BL209" s="17" t="s">
        <v>122</v>
      </c>
      <c r="BM209" s="212" t="s">
        <v>304</v>
      </c>
    </row>
    <row r="210" spans="1:65" s="2" customFormat="1" ht="16.5" customHeight="1">
      <c r="A210" s="34"/>
      <c r="B210" s="35"/>
      <c r="C210" s="248" t="s">
        <v>305</v>
      </c>
      <c r="D210" s="248" t="s">
        <v>174</v>
      </c>
      <c r="E210" s="249" t="s">
        <v>306</v>
      </c>
      <c r="F210" s="250" t="s">
        <v>307</v>
      </c>
      <c r="G210" s="251" t="s">
        <v>212</v>
      </c>
      <c r="H210" s="252">
        <v>3</v>
      </c>
      <c r="I210" s="253"/>
      <c r="J210" s="254">
        <f t="shared" si="0"/>
        <v>0</v>
      </c>
      <c r="K210" s="255"/>
      <c r="L210" s="256"/>
      <c r="M210" s="257" t="s">
        <v>1</v>
      </c>
      <c r="N210" s="258" t="s">
        <v>37</v>
      </c>
      <c r="O210" s="71"/>
      <c r="P210" s="210">
        <f t="shared" si="1"/>
        <v>0</v>
      </c>
      <c r="Q210" s="210">
        <v>2.9E-4</v>
      </c>
      <c r="R210" s="210">
        <f t="shared" si="2"/>
        <v>8.7000000000000001E-4</v>
      </c>
      <c r="S210" s="210">
        <v>0</v>
      </c>
      <c r="T210" s="211">
        <f t="shared" si="3"/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212" t="s">
        <v>164</v>
      </c>
      <c r="AT210" s="212" t="s">
        <v>174</v>
      </c>
      <c r="AU210" s="212" t="s">
        <v>81</v>
      </c>
      <c r="AY210" s="17" t="s">
        <v>116</v>
      </c>
      <c r="BE210" s="213">
        <f t="shared" si="4"/>
        <v>0</v>
      </c>
      <c r="BF210" s="213">
        <f t="shared" si="5"/>
        <v>0</v>
      </c>
      <c r="BG210" s="213">
        <f t="shared" si="6"/>
        <v>0</v>
      </c>
      <c r="BH210" s="213">
        <f t="shared" si="7"/>
        <v>0</v>
      </c>
      <c r="BI210" s="213">
        <f t="shared" si="8"/>
        <v>0</v>
      </c>
      <c r="BJ210" s="17" t="s">
        <v>79</v>
      </c>
      <c r="BK210" s="213">
        <f t="shared" si="9"/>
        <v>0</v>
      </c>
      <c r="BL210" s="17" t="s">
        <v>122</v>
      </c>
      <c r="BM210" s="212" t="s">
        <v>308</v>
      </c>
    </row>
    <row r="211" spans="1:65" s="2" customFormat="1" ht="16.5" customHeight="1">
      <c r="A211" s="34"/>
      <c r="B211" s="35"/>
      <c r="C211" s="248" t="s">
        <v>309</v>
      </c>
      <c r="D211" s="248" t="s">
        <v>174</v>
      </c>
      <c r="E211" s="249" t="s">
        <v>310</v>
      </c>
      <c r="F211" s="250" t="s">
        <v>311</v>
      </c>
      <c r="G211" s="251" t="s">
        <v>212</v>
      </c>
      <c r="H211" s="252">
        <v>3</v>
      </c>
      <c r="I211" s="253"/>
      <c r="J211" s="254">
        <f t="shared" si="0"/>
        <v>0</v>
      </c>
      <c r="K211" s="255"/>
      <c r="L211" s="256"/>
      <c r="M211" s="257" t="s">
        <v>1</v>
      </c>
      <c r="N211" s="258" t="s">
        <v>37</v>
      </c>
      <c r="O211" s="71"/>
      <c r="P211" s="210">
        <f t="shared" si="1"/>
        <v>0</v>
      </c>
      <c r="Q211" s="210">
        <v>3.4000000000000002E-4</v>
      </c>
      <c r="R211" s="210">
        <f t="shared" si="2"/>
        <v>1.0200000000000001E-3</v>
      </c>
      <c r="S211" s="210">
        <v>0</v>
      </c>
      <c r="T211" s="211">
        <f t="shared" si="3"/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212" t="s">
        <v>164</v>
      </c>
      <c r="AT211" s="212" t="s">
        <v>174</v>
      </c>
      <c r="AU211" s="212" t="s">
        <v>81</v>
      </c>
      <c r="AY211" s="17" t="s">
        <v>116</v>
      </c>
      <c r="BE211" s="213">
        <f t="shared" si="4"/>
        <v>0</v>
      </c>
      <c r="BF211" s="213">
        <f t="shared" si="5"/>
        <v>0</v>
      </c>
      <c r="BG211" s="213">
        <f t="shared" si="6"/>
        <v>0</v>
      </c>
      <c r="BH211" s="213">
        <f t="shared" si="7"/>
        <v>0</v>
      </c>
      <c r="BI211" s="213">
        <f t="shared" si="8"/>
        <v>0</v>
      </c>
      <c r="BJ211" s="17" t="s">
        <v>79</v>
      </c>
      <c r="BK211" s="213">
        <f t="shared" si="9"/>
        <v>0</v>
      </c>
      <c r="BL211" s="17" t="s">
        <v>122</v>
      </c>
      <c r="BM211" s="212" t="s">
        <v>312</v>
      </c>
    </row>
    <row r="212" spans="1:65" s="2" customFormat="1" ht="16.5" customHeight="1">
      <c r="A212" s="34"/>
      <c r="B212" s="35"/>
      <c r="C212" s="248" t="s">
        <v>313</v>
      </c>
      <c r="D212" s="248" t="s">
        <v>174</v>
      </c>
      <c r="E212" s="249" t="s">
        <v>314</v>
      </c>
      <c r="F212" s="250" t="s">
        <v>315</v>
      </c>
      <c r="G212" s="251" t="s">
        <v>212</v>
      </c>
      <c r="H212" s="252">
        <v>3</v>
      </c>
      <c r="I212" s="253"/>
      <c r="J212" s="254">
        <f t="shared" si="0"/>
        <v>0</v>
      </c>
      <c r="K212" s="255"/>
      <c r="L212" s="256"/>
      <c r="M212" s="257" t="s">
        <v>1</v>
      </c>
      <c r="N212" s="258" t="s">
        <v>37</v>
      </c>
      <c r="O212" s="71"/>
      <c r="P212" s="210">
        <f t="shared" si="1"/>
        <v>0</v>
      </c>
      <c r="Q212" s="210">
        <v>3.5E-4</v>
      </c>
      <c r="R212" s="210">
        <f t="shared" si="2"/>
        <v>1.0499999999999999E-3</v>
      </c>
      <c r="S212" s="210">
        <v>0</v>
      </c>
      <c r="T212" s="211">
        <f t="shared" si="3"/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212" t="s">
        <v>164</v>
      </c>
      <c r="AT212" s="212" t="s">
        <v>174</v>
      </c>
      <c r="AU212" s="212" t="s">
        <v>81</v>
      </c>
      <c r="AY212" s="17" t="s">
        <v>116</v>
      </c>
      <c r="BE212" s="213">
        <f t="shared" si="4"/>
        <v>0</v>
      </c>
      <c r="BF212" s="213">
        <f t="shared" si="5"/>
        <v>0</v>
      </c>
      <c r="BG212" s="213">
        <f t="shared" si="6"/>
        <v>0</v>
      </c>
      <c r="BH212" s="213">
        <f t="shared" si="7"/>
        <v>0</v>
      </c>
      <c r="BI212" s="213">
        <f t="shared" si="8"/>
        <v>0</v>
      </c>
      <c r="BJ212" s="17" t="s">
        <v>79</v>
      </c>
      <c r="BK212" s="213">
        <f t="shared" si="9"/>
        <v>0</v>
      </c>
      <c r="BL212" s="17" t="s">
        <v>122</v>
      </c>
      <c r="BM212" s="212" t="s">
        <v>316</v>
      </c>
    </row>
    <row r="213" spans="1:65" s="2" customFormat="1" ht="16.5" customHeight="1">
      <c r="A213" s="34"/>
      <c r="B213" s="35"/>
      <c r="C213" s="248" t="s">
        <v>317</v>
      </c>
      <c r="D213" s="248" t="s">
        <v>174</v>
      </c>
      <c r="E213" s="249" t="s">
        <v>318</v>
      </c>
      <c r="F213" s="250" t="s">
        <v>319</v>
      </c>
      <c r="G213" s="251" t="s">
        <v>212</v>
      </c>
      <c r="H213" s="252">
        <v>1</v>
      </c>
      <c r="I213" s="253"/>
      <c r="J213" s="254">
        <f t="shared" si="0"/>
        <v>0</v>
      </c>
      <c r="K213" s="255"/>
      <c r="L213" s="256"/>
      <c r="M213" s="257" t="s">
        <v>1</v>
      </c>
      <c r="N213" s="258" t="s">
        <v>37</v>
      </c>
      <c r="O213" s="71"/>
      <c r="P213" s="210">
        <f t="shared" si="1"/>
        <v>0</v>
      </c>
      <c r="Q213" s="210">
        <v>2.5999999999999998E-4</v>
      </c>
      <c r="R213" s="210">
        <f t="shared" si="2"/>
        <v>2.5999999999999998E-4</v>
      </c>
      <c r="S213" s="210">
        <v>0</v>
      </c>
      <c r="T213" s="211">
        <f t="shared" si="3"/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212" t="s">
        <v>164</v>
      </c>
      <c r="AT213" s="212" t="s">
        <v>174</v>
      </c>
      <c r="AU213" s="212" t="s">
        <v>81</v>
      </c>
      <c r="AY213" s="17" t="s">
        <v>116</v>
      </c>
      <c r="BE213" s="213">
        <f t="shared" si="4"/>
        <v>0</v>
      </c>
      <c r="BF213" s="213">
        <f t="shared" si="5"/>
        <v>0</v>
      </c>
      <c r="BG213" s="213">
        <f t="shared" si="6"/>
        <v>0</v>
      </c>
      <c r="BH213" s="213">
        <f t="shared" si="7"/>
        <v>0</v>
      </c>
      <c r="BI213" s="213">
        <f t="shared" si="8"/>
        <v>0</v>
      </c>
      <c r="BJ213" s="17" t="s">
        <v>79</v>
      </c>
      <c r="BK213" s="213">
        <f t="shared" si="9"/>
        <v>0</v>
      </c>
      <c r="BL213" s="17" t="s">
        <v>122</v>
      </c>
      <c r="BM213" s="212" t="s">
        <v>320</v>
      </c>
    </row>
    <row r="214" spans="1:65" s="2" customFormat="1" ht="21.75" customHeight="1">
      <c r="A214" s="34"/>
      <c r="B214" s="35"/>
      <c r="C214" s="200" t="s">
        <v>321</v>
      </c>
      <c r="D214" s="200" t="s">
        <v>118</v>
      </c>
      <c r="E214" s="201" t="s">
        <v>322</v>
      </c>
      <c r="F214" s="202" t="s">
        <v>323</v>
      </c>
      <c r="G214" s="203" t="s">
        <v>212</v>
      </c>
      <c r="H214" s="204">
        <v>5</v>
      </c>
      <c r="I214" s="205"/>
      <c r="J214" s="206">
        <f t="shared" si="0"/>
        <v>0</v>
      </c>
      <c r="K214" s="207"/>
      <c r="L214" s="39"/>
      <c r="M214" s="208" t="s">
        <v>1</v>
      </c>
      <c r="N214" s="209" t="s">
        <v>37</v>
      </c>
      <c r="O214" s="71"/>
      <c r="P214" s="210">
        <f t="shared" si="1"/>
        <v>0</v>
      </c>
      <c r="Q214" s="210">
        <v>1.0000000000000001E-5</v>
      </c>
      <c r="R214" s="210">
        <f t="shared" si="2"/>
        <v>5.0000000000000002E-5</v>
      </c>
      <c r="S214" s="210">
        <v>0</v>
      </c>
      <c r="T214" s="211">
        <f t="shared" si="3"/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212" t="s">
        <v>122</v>
      </c>
      <c r="AT214" s="212" t="s">
        <v>118</v>
      </c>
      <c r="AU214" s="212" t="s">
        <v>81</v>
      </c>
      <c r="AY214" s="17" t="s">
        <v>116</v>
      </c>
      <c r="BE214" s="213">
        <f t="shared" si="4"/>
        <v>0</v>
      </c>
      <c r="BF214" s="213">
        <f t="shared" si="5"/>
        <v>0</v>
      </c>
      <c r="BG214" s="213">
        <f t="shared" si="6"/>
        <v>0</v>
      </c>
      <c r="BH214" s="213">
        <f t="shared" si="7"/>
        <v>0</v>
      </c>
      <c r="BI214" s="213">
        <f t="shared" si="8"/>
        <v>0</v>
      </c>
      <c r="BJ214" s="17" t="s">
        <v>79</v>
      </c>
      <c r="BK214" s="213">
        <f t="shared" si="9"/>
        <v>0</v>
      </c>
      <c r="BL214" s="17" t="s">
        <v>122</v>
      </c>
      <c r="BM214" s="212" t="s">
        <v>324</v>
      </c>
    </row>
    <row r="215" spans="1:65" s="2" customFormat="1" ht="16.5" customHeight="1">
      <c r="A215" s="34"/>
      <c r="B215" s="35"/>
      <c r="C215" s="248" t="s">
        <v>325</v>
      </c>
      <c r="D215" s="248" t="s">
        <v>174</v>
      </c>
      <c r="E215" s="249" t="s">
        <v>326</v>
      </c>
      <c r="F215" s="250" t="s">
        <v>327</v>
      </c>
      <c r="G215" s="251" t="s">
        <v>212</v>
      </c>
      <c r="H215" s="252">
        <v>1</v>
      </c>
      <c r="I215" s="253"/>
      <c r="J215" s="254">
        <f t="shared" si="0"/>
        <v>0</v>
      </c>
      <c r="K215" s="255"/>
      <c r="L215" s="256"/>
      <c r="M215" s="257" t="s">
        <v>1</v>
      </c>
      <c r="N215" s="258" t="s">
        <v>37</v>
      </c>
      <c r="O215" s="71"/>
      <c r="P215" s="210">
        <f t="shared" si="1"/>
        <v>0</v>
      </c>
      <c r="Q215" s="210">
        <v>6.9999999999999999E-4</v>
      </c>
      <c r="R215" s="210">
        <f t="shared" si="2"/>
        <v>6.9999999999999999E-4</v>
      </c>
      <c r="S215" s="210">
        <v>0</v>
      </c>
      <c r="T215" s="211">
        <f t="shared" si="3"/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212" t="s">
        <v>164</v>
      </c>
      <c r="AT215" s="212" t="s">
        <v>174</v>
      </c>
      <c r="AU215" s="212" t="s">
        <v>81</v>
      </c>
      <c r="AY215" s="17" t="s">
        <v>116</v>
      </c>
      <c r="BE215" s="213">
        <f t="shared" si="4"/>
        <v>0</v>
      </c>
      <c r="BF215" s="213">
        <f t="shared" si="5"/>
        <v>0</v>
      </c>
      <c r="BG215" s="213">
        <f t="shared" si="6"/>
        <v>0</v>
      </c>
      <c r="BH215" s="213">
        <f t="shared" si="7"/>
        <v>0</v>
      </c>
      <c r="BI215" s="213">
        <f t="shared" si="8"/>
        <v>0</v>
      </c>
      <c r="BJ215" s="17" t="s">
        <v>79</v>
      </c>
      <c r="BK215" s="213">
        <f t="shared" si="9"/>
        <v>0</v>
      </c>
      <c r="BL215" s="17" t="s">
        <v>122</v>
      </c>
      <c r="BM215" s="212" t="s">
        <v>328</v>
      </c>
    </row>
    <row r="216" spans="1:65" s="2" customFormat="1" ht="16.5" customHeight="1">
      <c r="A216" s="34"/>
      <c r="B216" s="35"/>
      <c r="C216" s="200" t="s">
        <v>329</v>
      </c>
      <c r="D216" s="200" t="s">
        <v>118</v>
      </c>
      <c r="E216" s="201" t="s">
        <v>330</v>
      </c>
      <c r="F216" s="202" t="s">
        <v>331</v>
      </c>
      <c r="G216" s="203" t="s">
        <v>212</v>
      </c>
      <c r="H216" s="204">
        <v>2</v>
      </c>
      <c r="I216" s="205"/>
      <c r="J216" s="206">
        <f t="shared" si="0"/>
        <v>0</v>
      </c>
      <c r="K216" s="207"/>
      <c r="L216" s="39"/>
      <c r="M216" s="208" t="s">
        <v>1</v>
      </c>
      <c r="N216" s="209" t="s">
        <v>37</v>
      </c>
      <c r="O216" s="71"/>
      <c r="P216" s="210">
        <f t="shared" si="1"/>
        <v>0</v>
      </c>
      <c r="Q216" s="210">
        <v>0</v>
      </c>
      <c r="R216" s="210">
        <f t="shared" si="2"/>
        <v>0</v>
      </c>
      <c r="S216" s="210">
        <v>0</v>
      </c>
      <c r="T216" s="211">
        <f t="shared" si="3"/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212" t="s">
        <v>122</v>
      </c>
      <c r="AT216" s="212" t="s">
        <v>118</v>
      </c>
      <c r="AU216" s="212" t="s">
        <v>81</v>
      </c>
      <c r="AY216" s="17" t="s">
        <v>116</v>
      </c>
      <c r="BE216" s="213">
        <f t="shared" si="4"/>
        <v>0</v>
      </c>
      <c r="BF216" s="213">
        <f t="shared" si="5"/>
        <v>0</v>
      </c>
      <c r="BG216" s="213">
        <f t="shared" si="6"/>
        <v>0</v>
      </c>
      <c r="BH216" s="213">
        <f t="shared" si="7"/>
        <v>0</v>
      </c>
      <c r="BI216" s="213">
        <f t="shared" si="8"/>
        <v>0</v>
      </c>
      <c r="BJ216" s="17" t="s">
        <v>79</v>
      </c>
      <c r="BK216" s="213">
        <f t="shared" si="9"/>
        <v>0</v>
      </c>
      <c r="BL216" s="17" t="s">
        <v>122</v>
      </c>
      <c r="BM216" s="212" t="s">
        <v>332</v>
      </c>
    </row>
    <row r="217" spans="1:65" s="2" customFormat="1" ht="16.5" customHeight="1">
      <c r="A217" s="34"/>
      <c r="B217" s="35"/>
      <c r="C217" s="248" t="s">
        <v>333</v>
      </c>
      <c r="D217" s="248" t="s">
        <v>174</v>
      </c>
      <c r="E217" s="249" t="s">
        <v>334</v>
      </c>
      <c r="F217" s="250" t="s">
        <v>335</v>
      </c>
      <c r="G217" s="251" t="s">
        <v>212</v>
      </c>
      <c r="H217" s="252">
        <v>2</v>
      </c>
      <c r="I217" s="253"/>
      <c r="J217" s="254">
        <f t="shared" si="0"/>
        <v>0</v>
      </c>
      <c r="K217" s="255"/>
      <c r="L217" s="256"/>
      <c r="M217" s="257" t="s">
        <v>1</v>
      </c>
      <c r="N217" s="258" t="s">
        <v>37</v>
      </c>
      <c r="O217" s="71"/>
      <c r="P217" s="210">
        <f t="shared" si="1"/>
        <v>0</v>
      </c>
      <c r="Q217" s="210">
        <v>1E-4</v>
      </c>
      <c r="R217" s="210">
        <f t="shared" si="2"/>
        <v>2.0000000000000001E-4</v>
      </c>
      <c r="S217" s="210">
        <v>0</v>
      </c>
      <c r="T217" s="211">
        <f t="shared" si="3"/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212" t="s">
        <v>164</v>
      </c>
      <c r="AT217" s="212" t="s">
        <v>174</v>
      </c>
      <c r="AU217" s="212" t="s">
        <v>81</v>
      </c>
      <c r="AY217" s="17" t="s">
        <v>116</v>
      </c>
      <c r="BE217" s="213">
        <f t="shared" si="4"/>
        <v>0</v>
      </c>
      <c r="BF217" s="213">
        <f t="shared" si="5"/>
        <v>0</v>
      </c>
      <c r="BG217" s="213">
        <f t="shared" si="6"/>
        <v>0</v>
      </c>
      <c r="BH217" s="213">
        <f t="shared" si="7"/>
        <v>0</v>
      </c>
      <c r="BI217" s="213">
        <f t="shared" si="8"/>
        <v>0</v>
      </c>
      <c r="BJ217" s="17" t="s">
        <v>79</v>
      </c>
      <c r="BK217" s="213">
        <f t="shared" si="9"/>
        <v>0</v>
      </c>
      <c r="BL217" s="17" t="s">
        <v>122</v>
      </c>
      <c r="BM217" s="212" t="s">
        <v>336</v>
      </c>
    </row>
    <row r="218" spans="1:65" s="2" customFormat="1" ht="21.75" customHeight="1">
      <c r="A218" s="34"/>
      <c r="B218" s="35"/>
      <c r="C218" s="200" t="s">
        <v>337</v>
      </c>
      <c r="D218" s="200" t="s">
        <v>118</v>
      </c>
      <c r="E218" s="201" t="s">
        <v>338</v>
      </c>
      <c r="F218" s="202" t="s">
        <v>339</v>
      </c>
      <c r="G218" s="203" t="s">
        <v>212</v>
      </c>
      <c r="H218" s="204">
        <v>14</v>
      </c>
      <c r="I218" s="205"/>
      <c r="J218" s="206">
        <f t="shared" si="0"/>
        <v>0</v>
      </c>
      <c r="K218" s="207"/>
      <c r="L218" s="39"/>
      <c r="M218" s="208" t="s">
        <v>1</v>
      </c>
      <c r="N218" s="209" t="s">
        <v>37</v>
      </c>
      <c r="O218" s="71"/>
      <c r="P218" s="210">
        <f t="shared" si="1"/>
        <v>0</v>
      </c>
      <c r="Q218" s="210">
        <v>0</v>
      </c>
      <c r="R218" s="210">
        <f t="shared" si="2"/>
        <v>0</v>
      </c>
      <c r="S218" s="210">
        <v>0</v>
      </c>
      <c r="T218" s="211">
        <f t="shared" si="3"/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212" t="s">
        <v>122</v>
      </c>
      <c r="AT218" s="212" t="s">
        <v>118</v>
      </c>
      <c r="AU218" s="212" t="s">
        <v>81</v>
      </c>
      <c r="AY218" s="17" t="s">
        <v>116</v>
      </c>
      <c r="BE218" s="213">
        <f t="shared" si="4"/>
        <v>0</v>
      </c>
      <c r="BF218" s="213">
        <f t="shared" si="5"/>
        <v>0</v>
      </c>
      <c r="BG218" s="213">
        <f t="shared" si="6"/>
        <v>0</v>
      </c>
      <c r="BH218" s="213">
        <f t="shared" si="7"/>
        <v>0</v>
      </c>
      <c r="BI218" s="213">
        <f t="shared" si="8"/>
        <v>0</v>
      </c>
      <c r="BJ218" s="17" t="s">
        <v>79</v>
      </c>
      <c r="BK218" s="213">
        <f t="shared" si="9"/>
        <v>0</v>
      </c>
      <c r="BL218" s="17" t="s">
        <v>122</v>
      </c>
      <c r="BM218" s="212" t="s">
        <v>340</v>
      </c>
    </row>
    <row r="219" spans="1:65" s="2" customFormat="1" ht="16.5" customHeight="1">
      <c r="A219" s="34"/>
      <c r="B219" s="35"/>
      <c r="C219" s="248" t="s">
        <v>341</v>
      </c>
      <c r="D219" s="248" t="s">
        <v>174</v>
      </c>
      <c r="E219" s="249" t="s">
        <v>342</v>
      </c>
      <c r="F219" s="250" t="s">
        <v>343</v>
      </c>
      <c r="G219" s="251" t="s">
        <v>212</v>
      </c>
      <c r="H219" s="252">
        <v>3</v>
      </c>
      <c r="I219" s="253"/>
      <c r="J219" s="254">
        <f t="shared" si="0"/>
        <v>0</v>
      </c>
      <c r="K219" s="255"/>
      <c r="L219" s="256"/>
      <c r="M219" s="257" t="s">
        <v>1</v>
      </c>
      <c r="N219" s="258" t="s">
        <v>37</v>
      </c>
      <c r="O219" s="71"/>
      <c r="P219" s="210">
        <f t="shared" si="1"/>
        <v>0</v>
      </c>
      <c r="Q219" s="210">
        <v>5.4000000000000001E-4</v>
      </c>
      <c r="R219" s="210">
        <f t="shared" si="2"/>
        <v>1.6199999999999999E-3</v>
      </c>
      <c r="S219" s="210">
        <v>0</v>
      </c>
      <c r="T219" s="211">
        <f t="shared" si="3"/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212" t="s">
        <v>164</v>
      </c>
      <c r="AT219" s="212" t="s">
        <v>174</v>
      </c>
      <c r="AU219" s="212" t="s">
        <v>81</v>
      </c>
      <c r="AY219" s="17" t="s">
        <v>116</v>
      </c>
      <c r="BE219" s="213">
        <f t="shared" si="4"/>
        <v>0</v>
      </c>
      <c r="BF219" s="213">
        <f t="shared" si="5"/>
        <v>0</v>
      </c>
      <c r="BG219" s="213">
        <f t="shared" si="6"/>
        <v>0</v>
      </c>
      <c r="BH219" s="213">
        <f t="shared" si="7"/>
        <v>0</v>
      </c>
      <c r="BI219" s="213">
        <f t="shared" si="8"/>
        <v>0</v>
      </c>
      <c r="BJ219" s="17" t="s">
        <v>79</v>
      </c>
      <c r="BK219" s="213">
        <f t="shared" si="9"/>
        <v>0</v>
      </c>
      <c r="BL219" s="17" t="s">
        <v>122</v>
      </c>
      <c r="BM219" s="212" t="s">
        <v>344</v>
      </c>
    </row>
    <row r="220" spans="1:65" s="2" customFormat="1" ht="16.5" customHeight="1">
      <c r="A220" s="34"/>
      <c r="B220" s="35"/>
      <c r="C220" s="248" t="s">
        <v>345</v>
      </c>
      <c r="D220" s="248" t="s">
        <v>174</v>
      </c>
      <c r="E220" s="249" t="s">
        <v>346</v>
      </c>
      <c r="F220" s="250" t="s">
        <v>347</v>
      </c>
      <c r="G220" s="251" t="s">
        <v>212</v>
      </c>
      <c r="H220" s="252">
        <v>3</v>
      </c>
      <c r="I220" s="253"/>
      <c r="J220" s="254">
        <f t="shared" si="0"/>
        <v>0</v>
      </c>
      <c r="K220" s="255"/>
      <c r="L220" s="256"/>
      <c r="M220" s="257" t="s">
        <v>1</v>
      </c>
      <c r="N220" s="258" t="s">
        <v>37</v>
      </c>
      <c r="O220" s="71"/>
      <c r="P220" s="210">
        <f t="shared" si="1"/>
        <v>0</v>
      </c>
      <c r="Q220" s="210">
        <v>6.4000000000000005E-4</v>
      </c>
      <c r="R220" s="210">
        <f t="shared" si="2"/>
        <v>1.9200000000000003E-3</v>
      </c>
      <c r="S220" s="210">
        <v>0</v>
      </c>
      <c r="T220" s="211">
        <f t="shared" si="3"/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212" t="s">
        <v>164</v>
      </c>
      <c r="AT220" s="212" t="s">
        <v>174</v>
      </c>
      <c r="AU220" s="212" t="s">
        <v>81</v>
      </c>
      <c r="AY220" s="17" t="s">
        <v>116</v>
      </c>
      <c r="BE220" s="213">
        <f t="shared" si="4"/>
        <v>0</v>
      </c>
      <c r="BF220" s="213">
        <f t="shared" si="5"/>
        <v>0</v>
      </c>
      <c r="BG220" s="213">
        <f t="shared" si="6"/>
        <v>0</v>
      </c>
      <c r="BH220" s="213">
        <f t="shared" si="7"/>
        <v>0</v>
      </c>
      <c r="BI220" s="213">
        <f t="shared" si="8"/>
        <v>0</v>
      </c>
      <c r="BJ220" s="17" t="s">
        <v>79</v>
      </c>
      <c r="BK220" s="213">
        <f t="shared" si="9"/>
        <v>0</v>
      </c>
      <c r="BL220" s="17" t="s">
        <v>122</v>
      </c>
      <c r="BM220" s="212" t="s">
        <v>348</v>
      </c>
    </row>
    <row r="221" spans="1:65" s="2" customFormat="1" ht="16.5" customHeight="1">
      <c r="A221" s="34"/>
      <c r="B221" s="35"/>
      <c r="C221" s="248" t="s">
        <v>349</v>
      </c>
      <c r="D221" s="248" t="s">
        <v>174</v>
      </c>
      <c r="E221" s="249" t="s">
        <v>350</v>
      </c>
      <c r="F221" s="250" t="s">
        <v>351</v>
      </c>
      <c r="G221" s="251" t="s">
        <v>212</v>
      </c>
      <c r="H221" s="252">
        <v>3</v>
      </c>
      <c r="I221" s="253"/>
      <c r="J221" s="254">
        <f t="shared" si="0"/>
        <v>0</v>
      </c>
      <c r="K221" s="255"/>
      <c r="L221" s="256"/>
      <c r="M221" s="257" t="s">
        <v>1</v>
      </c>
      <c r="N221" s="258" t="s">
        <v>37</v>
      </c>
      <c r="O221" s="71"/>
      <c r="P221" s="210">
        <f t="shared" si="1"/>
        <v>0</v>
      </c>
      <c r="Q221" s="210">
        <v>6.4999999999999997E-4</v>
      </c>
      <c r="R221" s="210">
        <f t="shared" si="2"/>
        <v>1.9499999999999999E-3</v>
      </c>
      <c r="S221" s="210">
        <v>0</v>
      </c>
      <c r="T221" s="211">
        <f t="shared" si="3"/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212" t="s">
        <v>164</v>
      </c>
      <c r="AT221" s="212" t="s">
        <v>174</v>
      </c>
      <c r="AU221" s="212" t="s">
        <v>81</v>
      </c>
      <c r="AY221" s="17" t="s">
        <v>116</v>
      </c>
      <c r="BE221" s="213">
        <f t="shared" si="4"/>
        <v>0</v>
      </c>
      <c r="BF221" s="213">
        <f t="shared" si="5"/>
        <v>0</v>
      </c>
      <c r="BG221" s="213">
        <f t="shared" si="6"/>
        <v>0</v>
      </c>
      <c r="BH221" s="213">
        <f t="shared" si="7"/>
        <v>0</v>
      </c>
      <c r="BI221" s="213">
        <f t="shared" si="8"/>
        <v>0</v>
      </c>
      <c r="BJ221" s="17" t="s">
        <v>79</v>
      </c>
      <c r="BK221" s="213">
        <f t="shared" si="9"/>
        <v>0</v>
      </c>
      <c r="BL221" s="17" t="s">
        <v>122</v>
      </c>
      <c r="BM221" s="212" t="s">
        <v>352</v>
      </c>
    </row>
    <row r="222" spans="1:65" s="2" customFormat="1" ht="16.5" customHeight="1">
      <c r="A222" s="34"/>
      <c r="B222" s="35"/>
      <c r="C222" s="248" t="s">
        <v>353</v>
      </c>
      <c r="D222" s="248" t="s">
        <v>174</v>
      </c>
      <c r="E222" s="249" t="s">
        <v>354</v>
      </c>
      <c r="F222" s="250" t="s">
        <v>355</v>
      </c>
      <c r="G222" s="251" t="s">
        <v>212</v>
      </c>
      <c r="H222" s="252">
        <v>1</v>
      </c>
      <c r="I222" s="253"/>
      <c r="J222" s="254">
        <f t="shared" si="0"/>
        <v>0</v>
      </c>
      <c r="K222" s="255"/>
      <c r="L222" s="256"/>
      <c r="M222" s="257" t="s">
        <v>1</v>
      </c>
      <c r="N222" s="258" t="s">
        <v>37</v>
      </c>
      <c r="O222" s="71"/>
      <c r="P222" s="210">
        <f t="shared" si="1"/>
        <v>0</v>
      </c>
      <c r="Q222" s="210">
        <v>4.0999999999999999E-4</v>
      </c>
      <c r="R222" s="210">
        <f t="shared" si="2"/>
        <v>4.0999999999999999E-4</v>
      </c>
      <c r="S222" s="210">
        <v>0</v>
      </c>
      <c r="T222" s="211">
        <f t="shared" si="3"/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212" t="s">
        <v>164</v>
      </c>
      <c r="AT222" s="212" t="s">
        <v>174</v>
      </c>
      <c r="AU222" s="212" t="s">
        <v>81</v>
      </c>
      <c r="AY222" s="17" t="s">
        <v>116</v>
      </c>
      <c r="BE222" s="213">
        <f t="shared" si="4"/>
        <v>0</v>
      </c>
      <c r="BF222" s="213">
        <f t="shared" si="5"/>
        <v>0</v>
      </c>
      <c r="BG222" s="213">
        <f t="shared" si="6"/>
        <v>0</v>
      </c>
      <c r="BH222" s="213">
        <f t="shared" si="7"/>
        <v>0</v>
      </c>
      <c r="BI222" s="213">
        <f t="shared" si="8"/>
        <v>0</v>
      </c>
      <c r="BJ222" s="17" t="s">
        <v>79</v>
      </c>
      <c r="BK222" s="213">
        <f t="shared" si="9"/>
        <v>0</v>
      </c>
      <c r="BL222" s="17" t="s">
        <v>122</v>
      </c>
      <c r="BM222" s="212" t="s">
        <v>356</v>
      </c>
    </row>
    <row r="223" spans="1:65" s="2" customFormat="1" ht="16.5" customHeight="1">
      <c r="A223" s="34"/>
      <c r="B223" s="35"/>
      <c r="C223" s="248" t="s">
        <v>357</v>
      </c>
      <c r="D223" s="248" t="s">
        <v>174</v>
      </c>
      <c r="E223" s="249" t="s">
        <v>358</v>
      </c>
      <c r="F223" s="250" t="s">
        <v>359</v>
      </c>
      <c r="G223" s="251" t="s">
        <v>212</v>
      </c>
      <c r="H223" s="252">
        <v>4</v>
      </c>
      <c r="I223" s="253"/>
      <c r="J223" s="254">
        <f t="shared" si="0"/>
        <v>0</v>
      </c>
      <c r="K223" s="255"/>
      <c r="L223" s="256"/>
      <c r="M223" s="257" t="s">
        <v>1</v>
      </c>
      <c r="N223" s="258" t="s">
        <v>37</v>
      </c>
      <c r="O223" s="71"/>
      <c r="P223" s="210">
        <f t="shared" si="1"/>
        <v>0</v>
      </c>
      <c r="Q223" s="210">
        <v>1.7600000000000001E-3</v>
      </c>
      <c r="R223" s="210">
        <f t="shared" si="2"/>
        <v>7.0400000000000003E-3</v>
      </c>
      <c r="S223" s="210">
        <v>0</v>
      </c>
      <c r="T223" s="211">
        <f t="shared" si="3"/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212" t="s">
        <v>164</v>
      </c>
      <c r="AT223" s="212" t="s">
        <v>174</v>
      </c>
      <c r="AU223" s="212" t="s">
        <v>81</v>
      </c>
      <c r="AY223" s="17" t="s">
        <v>116</v>
      </c>
      <c r="BE223" s="213">
        <f t="shared" si="4"/>
        <v>0</v>
      </c>
      <c r="BF223" s="213">
        <f t="shared" si="5"/>
        <v>0</v>
      </c>
      <c r="BG223" s="213">
        <f t="shared" si="6"/>
        <v>0</v>
      </c>
      <c r="BH223" s="213">
        <f t="shared" si="7"/>
        <v>0</v>
      </c>
      <c r="BI223" s="213">
        <f t="shared" si="8"/>
        <v>0</v>
      </c>
      <c r="BJ223" s="17" t="s">
        <v>79</v>
      </c>
      <c r="BK223" s="213">
        <f t="shared" si="9"/>
        <v>0</v>
      </c>
      <c r="BL223" s="17" t="s">
        <v>122</v>
      </c>
      <c r="BM223" s="212" t="s">
        <v>360</v>
      </c>
    </row>
    <row r="224" spans="1:65" s="2" customFormat="1" ht="21.75" customHeight="1">
      <c r="A224" s="34"/>
      <c r="B224" s="35"/>
      <c r="C224" s="200" t="s">
        <v>361</v>
      </c>
      <c r="D224" s="200" t="s">
        <v>118</v>
      </c>
      <c r="E224" s="201" t="s">
        <v>362</v>
      </c>
      <c r="F224" s="202" t="s">
        <v>363</v>
      </c>
      <c r="G224" s="203" t="s">
        <v>212</v>
      </c>
      <c r="H224" s="204">
        <v>8</v>
      </c>
      <c r="I224" s="205"/>
      <c r="J224" s="206">
        <f t="shared" si="0"/>
        <v>0</v>
      </c>
      <c r="K224" s="207"/>
      <c r="L224" s="39"/>
      <c r="M224" s="208" t="s">
        <v>1</v>
      </c>
      <c r="N224" s="209" t="s">
        <v>37</v>
      </c>
      <c r="O224" s="71"/>
      <c r="P224" s="210">
        <f t="shared" si="1"/>
        <v>0</v>
      </c>
      <c r="Q224" s="210">
        <v>1.0000000000000001E-5</v>
      </c>
      <c r="R224" s="210">
        <f t="shared" si="2"/>
        <v>8.0000000000000007E-5</v>
      </c>
      <c r="S224" s="210">
        <v>0</v>
      </c>
      <c r="T224" s="211">
        <f t="shared" si="3"/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212" t="s">
        <v>122</v>
      </c>
      <c r="AT224" s="212" t="s">
        <v>118</v>
      </c>
      <c r="AU224" s="212" t="s">
        <v>81</v>
      </c>
      <c r="AY224" s="17" t="s">
        <v>116</v>
      </c>
      <c r="BE224" s="213">
        <f t="shared" si="4"/>
        <v>0</v>
      </c>
      <c r="BF224" s="213">
        <f t="shared" si="5"/>
        <v>0</v>
      </c>
      <c r="BG224" s="213">
        <f t="shared" si="6"/>
        <v>0</v>
      </c>
      <c r="BH224" s="213">
        <f t="shared" si="7"/>
        <v>0</v>
      </c>
      <c r="BI224" s="213">
        <f t="shared" si="8"/>
        <v>0</v>
      </c>
      <c r="BJ224" s="17" t="s">
        <v>79</v>
      </c>
      <c r="BK224" s="213">
        <f t="shared" si="9"/>
        <v>0</v>
      </c>
      <c r="BL224" s="17" t="s">
        <v>122</v>
      </c>
      <c r="BM224" s="212" t="s">
        <v>364</v>
      </c>
    </row>
    <row r="225" spans="1:65" s="2" customFormat="1" ht="21.75" customHeight="1">
      <c r="A225" s="34"/>
      <c r="B225" s="35"/>
      <c r="C225" s="248" t="s">
        <v>365</v>
      </c>
      <c r="D225" s="248" t="s">
        <v>174</v>
      </c>
      <c r="E225" s="249" t="s">
        <v>366</v>
      </c>
      <c r="F225" s="250" t="s">
        <v>367</v>
      </c>
      <c r="G225" s="251" t="s">
        <v>212</v>
      </c>
      <c r="H225" s="252">
        <v>2</v>
      </c>
      <c r="I225" s="253"/>
      <c r="J225" s="254">
        <f t="shared" si="0"/>
        <v>0</v>
      </c>
      <c r="K225" s="255"/>
      <c r="L225" s="256"/>
      <c r="M225" s="257" t="s">
        <v>1</v>
      </c>
      <c r="N225" s="258" t="s">
        <v>37</v>
      </c>
      <c r="O225" s="71"/>
      <c r="P225" s="210">
        <f t="shared" si="1"/>
        <v>0</v>
      </c>
      <c r="Q225" s="210">
        <v>1.2800000000000001E-3</v>
      </c>
      <c r="R225" s="210">
        <f t="shared" si="2"/>
        <v>2.5600000000000002E-3</v>
      </c>
      <c r="S225" s="210">
        <v>0</v>
      </c>
      <c r="T225" s="211">
        <f t="shared" si="3"/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212" t="s">
        <v>164</v>
      </c>
      <c r="AT225" s="212" t="s">
        <v>174</v>
      </c>
      <c r="AU225" s="212" t="s">
        <v>81</v>
      </c>
      <c r="AY225" s="17" t="s">
        <v>116</v>
      </c>
      <c r="BE225" s="213">
        <f t="shared" si="4"/>
        <v>0</v>
      </c>
      <c r="BF225" s="213">
        <f t="shared" si="5"/>
        <v>0</v>
      </c>
      <c r="BG225" s="213">
        <f t="shared" si="6"/>
        <v>0</v>
      </c>
      <c r="BH225" s="213">
        <f t="shared" si="7"/>
        <v>0</v>
      </c>
      <c r="BI225" s="213">
        <f t="shared" si="8"/>
        <v>0</v>
      </c>
      <c r="BJ225" s="17" t="s">
        <v>79</v>
      </c>
      <c r="BK225" s="213">
        <f t="shared" si="9"/>
        <v>0</v>
      </c>
      <c r="BL225" s="17" t="s">
        <v>122</v>
      </c>
      <c r="BM225" s="212" t="s">
        <v>368</v>
      </c>
    </row>
    <row r="226" spans="1:65" s="2" customFormat="1" ht="21.75" customHeight="1">
      <c r="A226" s="34"/>
      <c r="B226" s="35"/>
      <c r="C226" s="248" t="s">
        <v>369</v>
      </c>
      <c r="D226" s="248" t="s">
        <v>174</v>
      </c>
      <c r="E226" s="249" t="s">
        <v>370</v>
      </c>
      <c r="F226" s="250" t="s">
        <v>371</v>
      </c>
      <c r="G226" s="251" t="s">
        <v>212</v>
      </c>
      <c r="H226" s="252">
        <v>3</v>
      </c>
      <c r="I226" s="253"/>
      <c r="J226" s="254">
        <f t="shared" si="0"/>
        <v>0</v>
      </c>
      <c r="K226" s="255"/>
      <c r="L226" s="256"/>
      <c r="M226" s="257" t="s">
        <v>1</v>
      </c>
      <c r="N226" s="258" t="s">
        <v>37</v>
      </c>
      <c r="O226" s="71"/>
      <c r="P226" s="210">
        <f t="shared" si="1"/>
        <v>0</v>
      </c>
      <c r="Q226" s="210">
        <v>1.4300000000000001E-3</v>
      </c>
      <c r="R226" s="210">
        <f t="shared" si="2"/>
        <v>4.2900000000000004E-3</v>
      </c>
      <c r="S226" s="210">
        <v>0</v>
      </c>
      <c r="T226" s="211">
        <f t="shared" si="3"/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212" t="s">
        <v>164</v>
      </c>
      <c r="AT226" s="212" t="s">
        <v>174</v>
      </c>
      <c r="AU226" s="212" t="s">
        <v>81</v>
      </c>
      <c r="AY226" s="17" t="s">
        <v>116</v>
      </c>
      <c r="BE226" s="213">
        <f t="shared" si="4"/>
        <v>0</v>
      </c>
      <c r="BF226" s="213">
        <f t="shared" si="5"/>
        <v>0</v>
      </c>
      <c r="BG226" s="213">
        <f t="shared" si="6"/>
        <v>0</v>
      </c>
      <c r="BH226" s="213">
        <f t="shared" si="7"/>
        <v>0</v>
      </c>
      <c r="BI226" s="213">
        <f t="shared" si="8"/>
        <v>0</v>
      </c>
      <c r="BJ226" s="17" t="s">
        <v>79</v>
      </c>
      <c r="BK226" s="213">
        <f t="shared" si="9"/>
        <v>0</v>
      </c>
      <c r="BL226" s="17" t="s">
        <v>122</v>
      </c>
      <c r="BM226" s="212" t="s">
        <v>372</v>
      </c>
    </row>
    <row r="227" spans="1:65" s="2" customFormat="1" ht="21.75" customHeight="1">
      <c r="A227" s="34"/>
      <c r="B227" s="35"/>
      <c r="C227" s="248" t="s">
        <v>373</v>
      </c>
      <c r="D227" s="248" t="s">
        <v>174</v>
      </c>
      <c r="E227" s="249" t="s">
        <v>374</v>
      </c>
      <c r="F227" s="250" t="s">
        <v>375</v>
      </c>
      <c r="G227" s="251" t="s">
        <v>212</v>
      </c>
      <c r="H227" s="252">
        <v>3</v>
      </c>
      <c r="I227" s="253"/>
      <c r="J227" s="254">
        <f t="shared" si="0"/>
        <v>0</v>
      </c>
      <c r="K227" s="255"/>
      <c r="L227" s="256"/>
      <c r="M227" s="257" t="s">
        <v>1</v>
      </c>
      <c r="N227" s="258" t="s">
        <v>37</v>
      </c>
      <c r="O227" s="71"/>
      <c r="P227" s="210">
        <f t="shared" si="1"/>
        <v>0</v>
      </c>
      <c r="Q227" s="210">
        <v>1.9400000000000001E-3</v>
      </c>
      <c r="R227" s="210">
        <f t="shared" si="2"/>
        <v>5.8200000000000005E-3</v>
      </c>
      <c r="S227" s="210">
        <v>0</v>
      </c>
      <c r="T227" s="211">
        <f t="shared" si="3"/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212" t="s">
        <v>164</v>
      </c>
      <c r="AT227" s="212" t="s">
        <v>174</v>
      </c>
      <c r="AU227" s="212" t="s">
        <v>81</v>
      </c>
      <c r="AY227" s="17" t="s">
        <v>116</v>
      </c>
      <c r="BE227" s="213">
        <f t="shared" si="4"/>
        <v>0</v>
      </c>
      <c r="BF227" s="213">
        <f t="shared" si="5"/>
        <v>0</v>
      </c>
      <c r="BG227" s="213">
        <f t="shared" si="6"/>
        <v>0</v>
      </c>
      <c r="BH227" s="213">
        <f t="shared" si="7"/>
        <v>0</v>
      </c>
      <c r="BI227" s="213">
        <f t="shared" si="8"/>
        <v>0</v>
      </c>
      <c r="BJ227" s="17" t="s">
        <v>79</v>
      </c>
      <c r="BK227" s="213">
        <f t="shared" si="9"/>
        <v>0</v>
      </c>
      <c r="BL227" s="17" t="s">
        <v>122</v>
      </c>
      <c r="BM227" s="212" t="s">
        <v>376</v>
      </c>
    </row>
    <row r="228" spans="1:65" s="2" customFormat="1" ht="21.75" customHeight="1">
      <c r="A228" s="34"/>
      <c r="B228" s="35"/>
      <c r="C228" s="200" t="s">
        <v>377</v>
      </c>
      <c r="D228" s="200" t="s">
        <v>118</v>
      </c>
      <c r="E228" s="201" t="s">
        <v>378</v>
      </c>
      <c r="F228" s="202" t="s">
        <v>379</v>
      </c>
      <c r="G228" s="203" t="s">
        <v>121</v>
      </c>
      <c r="H228" s="204">
        <v>0.45600000000000002</v>
      </c>
      <c r="I228" s="205"/>
      <c r="J228" s="206">
        <f t="shared" si="0"/>
        <v>0</v>
      </c>
      <c r="K228" s="207"/>
      <c r="L228" s="39"/>
      <c r="M228" s="208" t="s">
        <v>1</v>
      </c>
      <c r="N228" s="209" t="s">
        <v>37</v>
      </c>
      <c r="O228" s="71"/>
      <c r="P228" s="210">
        <f t="shared" si="1"/>
        <v>0</v>
      </c>
      <c r="Q228" s="210">
        <v>2.3640099999999999</v>
      </c>
      <c r="R228" s="210">
        <f t="shared" si="2"/>
        <v>1.0779885600000001</v>
      </c>
      <c r="S228" s="210">
        <v>0</v>
      </c>
      <c r="T228" s="211">
        <f t="shared" si="3"/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212" t="s">
        <v>122</v>
      </c>
      <c r="AT228" s="212" t="s">
        <v>118</v>
      </c>
      <c r="AU228" s="212" t="s">
        <v>81</v>
      </c>
      <c r="AY228" s="17" t="s">
        <v>116</v>
      </c>
      <c r="BE228" s="213">
        <f t="shared" si="4"/>
        <v>0</v>
      </c>
      <c r="BF228" s="213">
        <f t="shared" si="5"/>
        <v>0</v>
      </c>
      <c r="BG228" s="213">
        <f t="shared" si="6"/>
        <v>0</v>
      </c>
      <c r="BH228" s="213">
        <f t="shared" si="7"/>
        <v>0</v>
      </c>
      <c r="BI228" s="213">
        <f t="shared" si="8"/>
        <v>0</v>
      </c>
      <c r="BJ228" s="17" t="s">
        <v>79</v>
      </c>
      <c r="BK228" s="213">
        <f t="shared" si="9"/>
        <v>0</v>
      </c>
      <c r="BL228" s="17" t="s">
        <v>122</v>
      </c>
      <c r="BM228" s="212" t="s">
        <v>380</v>
      </c>
    </row>
    <row r="229" spans="1:65" s="13" customFormat="1" ht="11.25">
      <c r="B229" s="214"/>
      <c r="C229" s="215"/>
      <c r="D229" s="216" t="s">
        <v>124</v>
      </c>
      <c r="E229" s="217" t="s">
        <v>1</v>
      </c>
      <c r="F229" s="218" t="s">
        <v>381</v>
      </c>
      <c r="G229" s="215"/>
      <c r="H229" s="219">
        <v>0.16799999999999998</v>
      </c>
      <c r="I229" s="220"/>
      <c r="J229" s="215"/>
      <c r="K229" s="215"/>
      <c r="L229" s="221"/>
      <c r="M229" s="222"/>
      <c r="N229" s="223"/>
      <c r="O229" s="223"/>
      <c r="P229" s="223"/>
      <c r="Q229" s="223"/>
      <c r="R229" s="223"/>
      <c r="S229" s="223"/>
      <c r="T229" s="224"/>
      <c r="AT229" s="225" t="s">
        <v>124</v>
      </c>
      <c r="AU229" s="225" t="s">
        <v>81</v>
      </c>
      <c r="AV229" s="13" t="s">
        <v>81</v>
      </c>
      <c r="AW229" s="13" t="s">
        <v>30</v>
      </c>
      <c r="AX229" s="13" t="s">
        <v>72</v>
      </c>
      <c r="AY229" s="225" t="s">
        <v>116</v>
      </c>
    </row>
    <row r="230" spans="1:65" s="13" customFormat="1" ht="11.25">
      <c r="B230" s="214"/>
      <c r="C230" s="215"/>
      <c r="D230" s="216" t="s">
        <v>124</v>
      </c>
      <c r="E230" s="217" t="s">
        <v>1</v>
      </c>
      <c r="F230" s="218" t="s">
        <v>382</v>
      </c>
      <c r="G230" s="215"/>
      <c r="H230" s="219">
        <v>0.28799999999999998</v>
      </c>
      <c r="I230" s="220"/>
      <c r="J230" s="215"/>
      <c r="K230" s="215"/>
      <c r="L230" s="221"/>
      <c r="M230" s="222"/>
      <c r="N230" s="223"/>
      <c r="O230" s="223"/>
      <c r="P230" s="223"/>
      <c r="Q230" s="223"/>
      <c r="R230" s="223"/>
      <c r="S230" s="223"/>
      <c r="T230" s="224"/>
      <c r="AT230" s="225" t="s">
        <v>124</v>
      </c>
      <c r="AU230" s="225" t="s">
        <v>81</v>
      </c>
      <c r="AV230" s="13" t="s">
        <v>81</v>
      </c>
      <c r="AW230" s="13" t="s">
        <v>30</v>
      </c>
      <c r="AX230" s="13" t="s">
        <v>72</v>
      </c>
      <c r="AY230" s="225" t="s">
        <v>116</v>
      </c>
    </row>
    <row r="231" spans="1:65" s="14" customFormat="1" ht="11.25">
      <c r="B231" s="226"/>
      <c r="C231" s="227"/>
      <c r="D231" s="216" t="s">
        <v>124</v>
      </c>
      <c r="E231" s="228" t="s">
        <v>1</v>
      </c>
      <c r="F231" s="229" t="s">
        <v>132</v>
      </c>
      <c r="G231" s="227"/>
      <c r="H231" s="230">
        <v>0.45599999999999996</v>
      </c>
      <c r="I231" s="231"/>
      <c r="J231" s="227"/>
      <c r="K231" s="227"/>
      <c r="L231" s="232"/>
      <c r="M231" s="233"/>
      <c r="N231" s="234"/>
      <c r="O231" s="234"/>
      <c r="P231" s="234"/>
      <c r="Q231" s="234"/>
      <c r="R231" s="234"/>
      <c r="S231" s="234"/>
      <c r="T231" s="235"/>
      <c r="AT231" s="236" t="s">
        <v>124</v>
      </c>
      <c r="AU231" s="236" t="s">
        <v>81</v>
      </c>
      <c r="AV231" s="14" t="s">
        <v>122</v>
      </c>
      <c r="AW231" s="14" t="s">
        <v>30</v>
      </c>
      <c r="AX231" s="14" t="s">
        <v>79</v>
      </c>
      <c r="AY231" s="236" t="s">
        <v>116</v>
      </c>
    </row>
    <row r="232" spans="1:65" s="2" customFormat="1" ht="21.75" customHeight="1">
      <c r="A232" s="34"/>
      <c r="B232" s="35"/>
      <c r="C232" s="200" t="s">
        <v>383</v>
      </c>
      <c r="D232" s="200" t="s">
        <v>118</v>
      </c>
      <c r="E232" s="201" t="s">
        <v>384</v>
      </c>
      <c r="F232" s="202" t="s">
        <v>385</v>
      </c>
      <c r="G232" s="203" t="s">
        <v>121</v>
      </c>
      <c r="H232" s="204">
        <v>0.16800000000000001</v>
      </c>
      <c r="I232" s="205"/>
      <c r="J232" s="206">
        <f>ROUND(I232*H232,2)</f>
        <v>0</v>
      </c>
      <c r="K232" s="207"/>
      <c r="L232" s="39"/>
      <c r="M232" s="208" t="s">
        <v>1</v>
      </c>
      <c r="N232" s="209" t="s">
        <v>37</v>
      </c>
      <c r="O232" s="71"/>
      <c r="P232" s="210">
        <f>O232*H232</f>
        <v>0</v>
      </c>
      <c r="Q232" s="210">
        <v>2.27868</v>
      </c>
      <c r="R232" s="210">
        <f>Q232*H232</f>
        <v>0.38281824000000003</v>
      </c>
      <c r="S232" s="210">
        <v>0</v>
      </c>
      <c r="T232" s="211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212" t="s">
        <v>122</v>
      </c>
      <c r="AT232" s="212" t="s">
        <v>118</v>
      </c>
      <c r="AU232" s="212" t="s">
        <v>81</v>
      </c>
      <c r="AY232" s="17" t="s">
        <v>116</v>
      </c>
      <c r="BE232" s="213">
        <f>IF(N232="základní",J232,0)</f>
        <v>0</v>
      </c>
      <c r="BF232" s="213">
        <f>IF(N232="snížená",J232,0)</f>
        <v>0</v>
      </c>
      <c r="BG232" s="213">
        <f>IF(N232="zákl. přenesená",J232,0)</f>
        <v>0</v>
      </c>
      <c r="BH232" s="213">
        <f>IF(N232="sníž. přenesená",J232,0)</f>
        <v>0</v>
      </c>
      <c r="BI232" s="213">
        <f>IF(N232="nulová",J232,0)</f>
        <v>0</v>
      </c>
      <c r="BJ232" s="17" t="s">
        <v>79</v>
      </c>
      <c r="BK232" s="213">
        <f>ROUND(I232*H232,2)</f>
        <v>0</v>
      </c>
      <c r="BL232" s="17" t="s">
        <v>122</v>
      </c>
      <c r="BM232" s="212" t="s">
        <v>386</v>
      </c>
    </row>
    <row r="233" spans="1:65" s="13" customFormat="1" ht="11.25">
      <c r="B233" s="214"/>
      <c r="C233" s="215"/>
      <c r="D233" s="216" t="s">
        <v>124</v>
      </c>
      <c r="E233" s="217" t="s">
        <v>1</v>
      </c>
      <c r="F233" s="218" t="s">
        <v>387</v>
      </c>
      <c r="G233" s="215"/>
      <c r="H233" s="219">
        <v>0.16800000000000001</v>
      </c>
      <c r="I233" s="220"/>
      <c r="J233" s="215"/>
      <c r="K233" s="215"/>
      <c r="L233" s="221"/>
      <c r="M233" s="222"/>
      <c r="N233" s="223"/>
      <c r="O233" s="223"/>
      <c r="P233" s="223"/>
      <c r="Q233" s="223"/>
      <c r="R233" s="223"/>
      <c r="S233" s="223"/>
      <c r="T233" s="224"/>
      <c r="AT233" s="225" t="s">
        <v>124</v>
      </c>
      <c r="AU233" s="225" t="s">
        <v>81</v>
      </c>
      <c r="AV233" s="13" t="s">
        <v>81</v>
      </c>
      <c r="AW233" s="13" t="s">
        <v>30</v>
      </c>
      <c r="AX233" s="13" t="s">
        <v>79</v>
      </c>
      <c r="AY233" s="225" t="s">
        <v>116</v>
      </c>
    </row>
    <row r="234" spans="1:65" s="2" customFormat="1" ht="16.5" customHeight="1">
      <c r="A234" s="34"/>
      <c r="B234" s="35"/>
      <c r="C234" s="200" t="s">
        <v>388</v>
      </c>
      <c r="D234" s="200" t="s">
        <v>118</v>
      </c>
      <c r="E234" s="201" t="s">
        <v>389</v>
      </c>
      <c r="F234" s="202" t="s">
        <v>390</v>
      </c>
      <c r="G234" s="203" t="s">
        <v>391</v>
      </c>
      <c r="H234" s="204">
        <v>0.84</v>
      </c>
      <c r="I234" s="205"/>
      <c r="J234" s="206">
        <f>ROUND(I234*H234,2)</f>
        <v>0</v>
      </c>
      <c r="K234" s="207"/>
      <c r="L234" s="39"/>
      <c r="M234" s="208" t="s">
        <v>1</v>
      </c>
      <c r="N234" s="209" t="s">
        <v>37</v>
      </c>
      <c r="O234" s="71"/>
      <c r="P234" s="210">
        <f>O234*H234</f>
        <v>0</v>
      </c>
      <c r="Q234" s="210">
        <v>3.96E-3</v>
      </c>
      <c r="R234" s="210">
        <f>Q234*H234</f>
        <v>3.3263999999999998E-3</v>
      </c>
      <c r="S234" s="210">
        <v>0</v>
      </c>
      <c r="T234" s="211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212" t="s">
        <v>122</v>
      </c>
      <c r="AT234" s="212" t="s">
        <v>118</v>
      </c>
      <c r="AU234" s="212" t="s">
        <v>81</v>
      </c>
      <c r="AY234" s="17" t="s">
        <v>116</v>
      </c>
      <c r="BE234" s="213">
        <f>IF(N234="základní",J234,0)</f>
        <v>0</v>
      </c>
      <c r="BF234" s="213">
        <f>IF(N234="snížená",J234,0)</f>
        <v>0</v>
      </c>
      <c r="BG234" s="213">
        <f>IF(N234="zákl. přenesená",J234,0)</f>
        <v>0</v>
      </c>
      <c r="BH234" s="213">
        <f>IF(N234="sníž. přenesená",J234,0)</f>
        <v>0</v>
      </c>
      <c r="BI234" s="213">
        <f>IF(N234="nulová",J234,0)</f>
        <v>0</v>
      </c>
      <c r="BJ234" s="17" t="s">
        <v>79</v>
      </c>
      <c r="BK234" s="213">
        <f>ROUND(I234*H234,2)</f>
        <v>0</v>
      </c>
      <c r="BL234" s="17" t="s">
        <v>122</v>
      </c>
      <c r="BM234" s="212" t="s">
        <v>392</v>
      </c>
    </row>
    <row r="235" spans="1:65" s="13" customFormat="1" ht="11.25">
      <c r="B235" s="214"/>
      <c r="C235" s="215"/>
      <c r="D235" s="216" t="s">
        <v>124</v>
      </c>
      <c r="E235" s="217" t="s">
        <v>1</v>
      </c>
      <c r="F235" s="218" t="s">
        <v>393</v>
      </c>
      <c r="G235" s="215"/>
      <c r="H235" s="219">
        <v>0.84</v>
      </c>
      <c r="I235" s="220"/>
      <c r="J235" s="215"/>
      <c r="K235" s="215"/>
      <c r="L235" s="221"/>
      <c r="M235" s="222"/>
      <c r="N235" s="223"/>
      <c r="O235" s="223"/>
      <c r="P235" s="223"/>
      <c r="Q235" s="223"/>
      <c r="R235" s="223"/>
      <c r="S235" s="223"/>
      <c r="T235" s="224"/>
      <c r="AT235" s="225" t="s">
        <v>124</v>
      </c>
      <c r="AU235" s="225" t="s">
        <v>81</v>
      </c>
      <c r="AV235" s="13" t="s">
        <v>81</v>
      </c>
      <c r="AW235" s="13" t="s">
        <v>30</v>
      </c>
      <c r="AX235" s="13" t="s">
        <v>79</v>
      </c>
      <c r="AY235" s="225" t="s">
        <v>116</v>
      </c>
    </row>
    <row r="236" spans="1:65" s="2" customFormat="1" ht="16.5" customHeight="1">
      <c r="A236" s="34"/>
      <c r="B236" s="35"/>
      <c r="C236" s="200" t="s">
        <v>394</v>
      </c>
      <c r="D236" s="200" t="s">
        <v>118</v>
      </c>
      <c r="E236" s="201" t="s">
        <v>395</v>
      </c>
      <c r="F236" s="202" t="s">
        <v>396</v>
      </c>
      <c r="G236" s="203" t="s">
        <v>177</v>
      </c>
      <c r="H236" s="204">
        <v>0.05</v>
      </c>
      <c r="I236" s="205"/>
      <c r="J236" s="206">
        <f>ROUND(I236*H236,2)</f>
        <v>0</v>
      </c>
      <c r="K236" s="207"/>
      <c r="L236" s="39"/>
      <c r="M236" s="208" t="s">
        <v>1</v>
      </c>
      <c r="N236" s="209" t="s">
        <v>37</v>
      </c>
      <c r="O236" s="71"/>
      <c r="P236" s="210">
        <f>O236*H236</f>
        <v>0</v>
      </c>
      <c r="Q236" s="210">
        <v>1.04196</v>
      </c>
      <c r="R236" s="210">
        <f>Q236*H236</f>
        <v>5.2098000000000005E-2</v>
      </c>
      <c r="S236" s="210">
        <v>0</v>
      </c>
      <c r="T236" s="211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212" t="s">
        <v>122</v>
      </c>
      <c r="AT236" s="212" t="s">
        <v>118</v>
      </c>
      <c r="AU236" s="212" t="s">
        <v>81</v>
      </c>
      <c r="AY236" s="17" t="s">
        <v>116</v>
      </c>
      <c r="BE236" s="213">
        <f>IF(N236="základní",J236,0)</f>
        <v>0</v>
      </c>
      <c r="BF236" s="213">
        <f>IF(N236="snížená",J236,0)</f>
        <v>0</v>
      </c>
      <c r="BG236" s="213">
        <f>IF(N236="zákl. přenesená",J236,0)</f>
        <v>0</v>
      </c>
      <c r="BH236" s="213">
        <f>IF(N236="sníž. přenesená",J236,0)</f>
        <v>0</v>
      </c>
      <c r="BI236" s="213">
        <f>IF(N236="nulová",J236,0)</f>
        <v>0</v>
      </c>
      <c r="BJ236" s="17" t="s">
        <v>79</v>
      </c>
      <c r="BK236" s="213">
        <f>ROUND(I236*H236,2)</f>
        <v>0</v>
      </c>
      <c r="BL236" s="17" t="s">
        <v>122</v>
      </c>
      <c r="BM236" s="212" t="s">
        <v>397</v>
      </c>
    </row>
    <row r="237" spans="1:65" s="2" customFormat="1" ht="21.75" customHeight="1">
      <c r="A237" s="34"/>
      <c r="B237" s="35"/>
      <c r="C237" s="200" t="s">
        <v>398</v>
      </c>
      <c r="D237" s="200" t="s">
        <v>118</v>
      </c>
      <c r="E237" s="201" t="s">
        <v>399</v>
      </c>
      <c r="F237" s="202" t="s">
        <v>400</v>
      </c>
      <c r="G237" s="203" t="s">
        <v>212</v>
      </c>
      <c r="H237" s="204">
        <v>1</v>
      </c>
      <c r="I237" s="205"/>
      <c r="J237" s="206">
        <f>ROUND(I237*H237,2)</f>
        <v>0</v>
      </c>
      <c r="K237" s="207"/>
      <c r="L237" s="39"/>
      <c r="M237" s="208" t="s">
        <v>1</v>
      </c>
      <c r="N237" s="209" t="s">
        <v>37</v>
      </c>
      <c r="O237" s="71"/>
      <c r="P237" s="210">
        <f>O237*H237</f>
        <v>0</v>
      </c>
      <c r="Q237" s="210">
        <v>0.21734000000000001</v>
      </c>
      <c r="R237" s="210">
        <f>Q237*H237</f>
        <v>0.21734000000000001</v>
      </c>
      <c r="S237" s="210">
        <v>0</v>
      </c>
      <c r="T237" s="211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212" t="s">
        <v>122</v>
      </c>
      <c r="AT237" s="212" t="s">
        <v>118</v>
      </c>
      <c r="AU237" s="212" t="s">
        <v>81</v>
      </c>
      <c r="AY237" s="17" t="s">
        <v>116</v>
      </c>
      <c r="BE237" s="213">
        <f>IF(N237="základní",J237,0)</f>
        <v>0</v>
      </c>
      <c r="BF237" s="213">
        <f>IF(N237="snížená",J237,0)</f>
        <v>0</v>
      </c>
      <c r="BG237" s="213">
        <f>IF(N237="zákl. přenesená",J237,0)</f>
        <v>0</v>
      </c>
      <c r="BH237" s="213">
        <f>IF(N237="sníž. přenesená",J237,0)</f>
        <v>0</v>
      </c>
      <c r="BI237" s="213">
        <f>IF(N237="nulová",J237,0)</f>
        <v>0</v>
      </c>
      <c r="BJ237" s="17" t="s">
        <v>79</v>
      </c>
      <c r="BK237" s="213">
        <f>ROUND(I237*H237,2)</f>
        <v>0</v>
      </c>
      <c r="BL237" s="17" t="s">
        <v>122</v>
      </c>
      <c r="BM237" s="212" t="s">
        <v>401</v>
      </c>
    </row>
    <row r="238" spans="1:65" s="2" customFormat="1" ht="16.5" customHeight="1">
      <c r="A238" s="34"/>
      <c r="B238" s="35"/>
      <c r="C238" s="248" t="s">
        <v>402</v>
      </c>
      <c r="D238" s="248" t="s">
        <v>174</v>
      </c>
      <c r="E238" s="249" t="s">
        <v>403</v>
      </c>
      <c r="F238" s="250" t="s">
        <v>404</v>
      </c>
      <c r="G238" s="251" t="s">
        <v>212</v>
      </c>
      <c r="H238" s="252">
        <v>1</v>
      </c>
      <c r="I238" s="253"/>
      <c r="J238" s="254">
        <f>ROUND(I238*H238,2)</f>
        <v>0</v>
      </c>
      <c r="K238" s="255"/>
      <c r="L238" s="256"/>
      <c r="M238" s="257" t="s">
        <v>1</v>
      </c>
      <c r="N238" s="258" t="s">
        <v>37</v>
      </c>
      <c r="O238" s="71"/>
      <c r="P238" s="210">
        <f>O238*H238</f>
        <v>0</v>
      </c>
      <c r="Q238" s="210">
        <v>4.5999999999999999E-2</v>
      </c>
      <c r="R238" s="210">
        <f>Q238*H238</f>
        <v>4.5999999999999999E-2</v>
      </c>
      <c r="S238" s="210">
        <v>0</v>
      </c>
      <c r="T238" s="211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212" t="s">
        <v>164</v>
      </c>
      <c r="AT238" s="212" t="s">
        <v>174</v>
      </c>
      <c r="AU238" s="212" t="s">
        <v>81</v>
      </c>
      <c r="AY238" s="17" t="s">
        <v>116</v>
      </c>
      <c r="BE238" s="213">
        <f>IF(N238="základní",J238,0)</f>
        <v>0</v>
      </c>
      <c r="BF238" s="213">
        <f>IF(N238="snížená",J238,0)</f>
        <v>0</v>
      </c>
      <c r="BG238" s="213">
        <f>IF(N238="zákl. přenesená",J238,0)</f>
        <v>0</v>
      </c>
      <c r="BH238" s="213">
        <f>IF(N238="sníž. přenesená",J238,0)</f>
        <v>0</v>
      </c>
      <c r="BI238" s="213">
        <f>IF(N238="nulová",J238,0)</f>
        <v>0</v>
      </c>
      <c r="BJ238" s="17" t="s">
        <v>79</v>
      </c>
      <c r="BK238" s="213">
        <f>ROUND(I238*H238,2)</f>
        <v>0</v>
      </c>
      <c r="BL238" s="17" t="s">
        <v>122</v>
      </c>
      <c r="BM238" s="212" t="s">
        <v>405</v>
      </c>
    </row>
    <row r="239" spans="1:65" s="2" customFormat="1" ht="16.5" customHeight="1">
      <c r="A239" s="34"/>
      <c r="B239" s="35"/>
      <c r="C239" s="200" t="s">
        <v>406</v>
      </c>
      <c r="D239" s="200" t="s">
        <v>118</v>
      </c>
      <c r="E239" s="201" t="s">
        <v>407</v>
      </c>
      <c r="F239" s="202" t="s">
        <v>408</v>
      </c>
      <c r="G239" s="203" t="s">
        <v>190</v>
      </c>
      <c r="H239" s="204">
        <v>44</v>
      </c>
      <c r="I239" s="205"/>
      <c r="J239" s="206">
        <f>ROUND(I239*H239,2)</f>
        <v>0</v>
      </c>
      <c r="K239" s="207"/>
      <c r="L239" s="39"/>
      <c r="M239" s="208" t="s">
        <v>1</v>
      </c>
      <c r="N239" s="209" t="s">
        <v>37</v>
      </c>
      <c r="O239" s="71"/>
      <c r="P239" s="210">
        <f>O239*H239</f>
        <v>0</v>
      </c>
      <c r="Q239" s="210">
        <v>1.2999999999999999E-4</v>
      </c>
      <c r="R239" s="210">
        <f>Q239*H239</f>
        <v>5.7199999999999994E-3</v>
      </c>
      <c r="S239" s="210">
        <v>0</v>
      </c>
      <c r="T239" s="211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212" t="s">
        <v>122</v>
      </c>
      <c r="AT239" s="212" t="s">
        <v>118</v>
      </c>
      <c r="AU239" s="212" t="s">
        <v>81</v>
      </c>
      <c r="AY239" s="17" t="s">
        <v>116</v>
      </c>
      <c r="BE239" s="213">
        <f>IF(N239="základní",J239,0)</f>
        <v>0</v>
      </c>
      <c r="BF239" s="213">
        <f>IF(N239="snížená",J239,0)</f>
        <v>0</v>
      </c>
      <c r="BG239" s="213">
        <f>IF(N239="zákl. přenesená",J239,0)</f>
        <v>0</v>
      </c>
      <c r="BH239" s="213">
        <f>IF(N239="sníž. přenesená",J239,0)</f>
        <v>0</v>
      </c>
      <c r="BI239" s="213">
        <f>IF(N239="nulová",J239,0)</f>
        <v>0</v>
      </c>
      <c r="BJ239" s="17" t="s">
        <v>79</v>
      </c>
      <c r="BK239" s="213">
        <f>ROUND(I239*H239,2)</f>
        <v>0</v>
      </c>
      <c r="BL239" s="17" t="s">
        <v>122</v>
      </c>
      <c r="BM239" s="212" t="s">
        <v>409</v>
      </c>
    </row>
    <row r="240" spans="1:65" s="2" customFormat="1" ht="16.5" customHeight="1">
      <c r="A240" s="34"/>
      <c r="B240" s="35"/>
      <c r="C240" s="200" t="s">
        <v>410</v>
      </c>
      <c r="D240" s="200" t="s">
        <v>118</v>
      </c>
      <c r="E240" s="201" t="s">
        <v>411</v>
      </c>
      <c r="F240" s="202" t="s">
        <v>412</v>
      </c>
      <c r="G240" s="203" t="s">
        <v>413</v>
      </c>
      <c r="H240" s="204">
        <v>5</v>
      </c>
      <c r="I240" s="205"/>
      <c r="J240" s="206">
        <f>ROUND(I240*H240,2)</f>
        <v>0</v>
      </c>
      <c r="K240" s="207"/>
      <c r="L240" s="39"/>
      <c r="M240" s="208" t="s">
        <v>1</v>
      </c>
      <c r="N240" s="209" t="s">
        <v>37</v>
      </c>
      <c r="O240" s="71"/>
      <c r="P240" s="210">
        <f>O240*H240</f>
        <v>0</v>
      </c>
      <c r="Q240" s="210">
        <v>0</v>
      </c>
      <c r="R240" s="210">
        <f>Q240*H240</f>
        <v>0</v>
      </c>
      <c r="S240" s="210">
        <v>0</v>
      </c>
      <c r="T240" s="211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212" t="s">
        <v>122</v>
      </c>
      <c r="AT240" s="212" t="s">
        <v>118</v>
      </c>
      <c r="AU240" s="212" t="s">
        <v>81</v>
      </c>
      <c r="AY240" s="17" t="s">
        <v>116</v>
      </c>
      <c r="BE240" s="213">
        <f>IF(N240="základní",J240,0)</f>
        <v>0</v>
      </c>
      <c r="BF240" s="213">
        <f>IF(N240="snížená",J240,0)</f>
        <v>0</v>
      </c>
      <c r="BG240" s="213">
        <f>IF(N240="zákl. přenesená",J240,0)</f>
        <v>0</v>
      </c>
      <c r="BH240" s="213">
        <f>IF(N240="sníž. přenesená",J240,0)</f>
        <v>0</v>
      </c>
      <c r="BI240" s="213">
        <f>IF(N240="nulová",J240,0)</f>
        <v>0</v>
      </c>
      <c r="BJ240" s="17" t="s">
        <v>79</v>
      </c>
      <c r="BK240" s="213">
        <f>ROUND(I240*H240,2)</f>
        <v>0</v>
      </c>
      <c r="BL240" s="17" t="s">
        <v>122</v>
      </c>
      <c r="BM240" s="212" t="s">
        <v>414</v>
      </c>
    </row>
    <row r="241" spans="1:65" s="12" customFormat="1" ht="22.9" customHeight="1">
      <c r="B241" s="184"/>
      <c r="C241" s="185"/>
      <c r="D241" s="186" t="s">
        <v>71</v>
      </c>
      <c r="E241" s="198" t="s">
        <v>173</v>
      </c>
      <c r="F241" s="198" t="s">
        <v>415</v>
      </c>
      <c r="G241" s="185"/>
      <c r="H241" s="185"/>
      <c r="I241" s="188"/>
      <c r="J241" s="199">
        <f>BK241</f>
        <v>0</v>
      </c>
      <c r="K241" s="185"/>
      <c r="L241" s="190"/>
      <c r="M241" s="191"/>
      <c r="N241" s="192"/>
      <c r="O241" s="192"/>
      <c r="P241" s="193">
        <f>SUM(P242:P269)</f>
        <v>0</v>
      </c>
      <c r="Q241" s="192"/>
      <c r="R241" s="193">
        <f>SUM(R242:R269)</f>
        <v>0.37315700000000002</v>
      </c>
      <c r="S241" s="192"/>
      <c r="T241" s="194">
        <f>SUM(T242:T269)</f>
        <v>15.809200000000001</v>
      </c>
      <c r="AR241" s="195" t="s">
        <v>79</v>
      </c>
      <c r="AT241" s="196" t="s">
        <v>71</v>
      </c>
      <c r="AU241" s="196" t="s">
        <v>79</v>
      </c>
      <c r="AY241" s="195" t="s">
        <v>116</v>
      </c>
      <c r="BK241" s="197">
        <f>SUM(BK242:BK269)</f>
        <v>0</v>
      </c>
    </row>
    <row r="242" spans="1:65" s="2" customFormat="1" ht="21.75" customHeight="1">
      <c r="A242" s="34"/>
      <c r="B242" s="35"/>
      <c r="C242" s="200" t="s">
        <v>416</v>
      </c>
      <c r="D242" s="200" t="s">
        <v>118</v>
      </c>
      <c r="E242" s="201" t="s">
        <v>417</v>
      </c>
      <c r="F242" s="202" t="s">
        <v>418</v>
      </c>
      <c r="G242" s="203" t="s">
        <v>391</v>
      </c>
      <c r="H242" s="204">
        <v>91</v>
      </c>
      <c r="I242" s="205"/>
      <c r="J242" s="206">
        <f>ROUND(I242*H242,2)</f>
        <v>0</v>
      </c>
      <c r="K242" s="207"/>
      <c r="L242" s="39"/>
      <c r="M242" s="208" t="s">
        <v>1</v>
      </c>
      <c r="N242" s="209" t="s">
        <v>37</v>
      </c>
      <c r="O242" s="71"/>
      <c r="P242" s="210">
        <f>O242*H242</f>
        <v>0</v>
      </c>
      <c r="Q242" s="210">
        <v>4.0000000000000003E-5</v>
      </c>
      <c r="R242" s="210">
        <f>Q242*H242</f>
        <v>3.6400000000000004E-3</v>
      </c>
      <c r="S242" s="210">
        <v>0</v>
      </c>
      <c r="T242" s="211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212" t="s">
        <v>122</v>
      </c>
      <c r="AT242" s="212" t="s">
        <v>118</v>
      </c>
      <c r="AU242" s="212" t="s">
        <v>81</v>
      </c>
      <c r="AY242" s="17" t="s">
        <v>116</v>
      </c>
      <c r="BE242" s="213">
        <f>IF(N242="základní",J242,0)</f>
        <v>0</v>
      </c>
      <c r="BF242" s="213">
        <f>IF(N242="snížená",J242,0)</f>
        <v>0</v>
      </c>
      <c r="BG242" s="213">
        <f>IF(N242="zákl. přenesená",J242,0)</f>
        <v>0</v>
      </c>
      <c r="BH242" s="213">
        <f>IF(N242="sníž. přenesená",J242,0)</f>
        <v>0</v>
      </c>
      <c r="BI242" s="213">
        <f>IF(N242="nulová",J242,0)</f>
        <v>0</v>
      </c>
      <c r="BJ242" s="17" t="s">
        <v>79</v>
      </c>
      <c r="BK242" s="213">
        <f>ROUND(I242*H242,2)</f>
        <v>0</v>
      </c>
      <c r="BL242" s="17" t="s">
        <v>122</v>
      </c>
      <c r="BM242" s="212" t="s">
        <v>419</v>
      </c>
    </row>
    <row r="243" spans="1:65" s="2" customFormat="1" ht="16.5" customHeight="1">
      <c r="A243" s="34"/>
      <c r="B243" s="35"/>
      <c r="C243" s="200" t="s">
        <v>420</v>
      </c>
      <c r="D243" s="200" t="s">
        <v>118</v>
      </c>
      <c r="E243" s="201" t="s">
        <v>421</v>
      </c>
      <c r="F243" s="202" t="s">
        <v>422</v>
      </c>
      <c r="G243" s="203" t="s">
        <v>121</v>
      </c>
      <c r="H243" s="204">
        <v>1.056</v>
      </c>
      <c r="I243" s="205"/>
      <c r="J243" s="206">
        <f>ROUND(I243*H243,2)</f>
        <v>0</v>
      </c>
      <c r="K243" s="207"/>
      <c r="L243" s="39"/>
      <c r="M243" s="208" t="s">
        <v>1</v>
      </c>
      <c r="N243" s="209" t="s">
        <v>37</v>
      </c>
      <c r="O243" s="71"/>
      <c r="P243" s="210">
        <f>O243*H243</f>
        <v>0</v>
      </c>
      <c r="Q243" s="210">
        <v>0</v>
      </c>
      <c r="R243" s="210">
        <f>Q243*H243</f>
        <v>0</v>
      </c>
      <c r="S243" s="210">
        <v>2.4</v>
      </c>
      <c r="T243" s="211">
        <f>S243*H243</f>
        <v>2.5344000000000002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212" t="s">
        <v>122</v>
      </c>
      <c r="AT243" s="212" t="s">
        <v>118</v>
      </c>
      <c r="AU243" s="212" t="s">
        <v>81</v>
      </c>
      <c r="AY243" s="17" t="s">
        <v>116</v>
      </c>
      <c r="BE243" s="213">
        <f>IF(N243="základní",J243,0)</f>
        <v>0</v>
      </c>
      <c r="BF243" s="213">
        <f>IF(N243="snížená",J243,0)</f>
        <v>0</v>
      </c>
      <c r="BG243" s="213">
        <f>IF(N243="zákl. přenesená",J243,0)</f>
        <v>0</v>
      </c>
      <c r="BH243" s="213">
        <f>IF(N243="sníž. přenesená",J243,0)</f>
        <v>0</v>
      </c>
      <c r="BI243" s="213">
        <f>IF(N243="nulová",J243,0)</f>
        <v>0</v>
      </c>
      <c r="BJ243" s="17" t="s">
        <v>79</v>
      </c>
      <c r="BK243" s="213">
        <f>ROUND(I243*H243,2)</f>
        <v>0</v>
      </c>
      <c r="BL243" s="17" t="s">
        <v>122</v>
      </c>
      <c r="BM243" s="212" t="s">
        <v>423</v>
      </c>
    </row>
    <row r="244" spans="1:65" s="13" customFormat="1" ht="11.25">
      <c r="B244" s="214"/>
      <c r="C244" s="215"/>
      <c r="D244" s="216" t="s">
        <v>124</v>
      </c>
      <c r="E244" s="217" t="s">
        <v>1</v>
      </c>
      <c r="F244" s="218" t="s">
        <v>196</v>
      </c>
      <c r="G244" s="215"/>
      <c r="H244" s="219">
        <v>0.54400000000000004</v>
      </c>
      <c r="I244" s="220"/>
      <c r="J244" s="215"/>
      <c r="K244" s="215"/>
      <c r="L244" s="221"/>
      <c r="M244" s="222"/>
      <c r="N244" s="223"/>
      <c r="O244" s="223"/>
      <c r="P244" s="223"/>
      <c r="Q244" s="223"/>
      <c r="R244" s="223"/>
      <c r="S244" s="223"/>
      <c r="T244" s="224"/>
      <c r="AT244" s="225" t="s">
        <v>124</v>
      </c>
      <c r="AU244" s="225" t="s">
        <v>81</v>
      </c>
      <c r="AV244" s="13" t="s">
        <v>81</v>
      </c>
      <c r="AW244" s="13" t="s">
        <v>30</v>
      </c>
      <c r="AX244" s="13" t="s">
        <v>72</v>
      </c>
      <c r="AY244" s="225" t="s">
        <v>116</v>
      </c>
    </row>
    <row r="245" spans="1:65" s="13" customFormat="1" ht="11.25">
      <c r="B245" s="214"/>
      <c r="C245" s="215"/>
      <c r="D245" s="216" t="s">
        <v>124</v>
      </c>
      <c r="E245" s="217" t="s">
        <v>1</v>
      </c>
      <c r="F245" s="218" t="s">
        <v>197</v>
      </c>
      <c r="G245" s="215"/>
      <c r="H245" s="219">
        <v>0.51200000000000012</v>
      </c>
      <c r="I245" s="220"/>
      <c r="J245" s="215"/>
      <c r="K245" s="215"/>
      <c r="L245" s="221"/>
      <c r="M245" s="222"/>
      <c r="N245" s="223"/>
      <c r="O245" s="223"/>
      <c r="P245" s="223"/>
      <c r="Q245" s="223"/>
      <c r="R245" s="223"/>
      <c r="S245" s="223"/>
      <c r="T245" s="224"/>
      <c r="AT245" s="225" t="s">
        <v>124</v>
      </c>
      <c r="AU245" s="225" t="s">
        <v>81</v>
      </c>
      <c r="AV245" s="13" t="s">
        <v>81</v>
      </c>
      <c r="AW245" s="13" t="s">
        <v>30</v>
      </c>
      <c r="AX245" s="13" t="s">
        <v>72</v>
      </c>
      <c r="AY245" s="225" t="s">
        <v>116</v>
      </c>
    </row>
    <row r="246" spans="1:65" s="14" customFormat="1" ht="11.25">
      <c r="B246" s="226"/>
      <c r="C246" s="227"/>
      <c r="D246" s="216" t="s">
        <v>124</v>
      </c>
      <c r="E246" s="228" t="s">
        <v>1</v>
      </c>
      <c r="F246" s="229" t="s">
        <v>132</v>
      </c>
      <c r="G246" s="227"/>
      <c r="H246" s="230">
        <v>1.056</v>
      </c>
      <c r="I246" s="231"/>
      <c r="J246" s="227"/>
      <c r="K246" s="227"/>
      <c r="L246" s="232"/>
      <c r="M246" s="233"/>
      <c r="N246" s="234"/>
      <c r="O246" s="234"/>
      <c r="P246" s="234"/>
      <c r="Q246" s="234"/>
      <c r="R246" s="234"/>
      <c r="S246" s="234"/>
      <c r="T246" s="235"/>
      <c r="AT246" s="236" t="s">
        <v>124</v>
      </c>
      <c r="AU246" s="236" t="s">
        <v>81</v>
      </c>
      <c r="AV246" s="14" t="s">
        <v>122</v>
      </c>
      <c r="AW246" s="14" t="s">
        <v>30</v>
      </c>
      <c r="AX246" s="14" t="s">
        <v>79</v>
      </c>
      <c r="AY246" s="236" t="s">
        <v>116</v>
      </c>
    </row>
    <row r="247" spans="1:65" s="2" customFormat="1" ht="21.75" customHeight="1">
      <c r="A247" s="34"/>
      <c r="B247" s="35"/>
      <c r="C247" s="200" t="s">
        <v>424</v>
      </c>
      <c r="D247" s="200" t="s">
        <v>118</v>
      </c>
      <c r="E247" s="201" t="s">
        <v>425</v>
      </c>
      <c r="F247" s="202" t="s">
        <v>426</v>
      </c>
      <c r="G247" s="203" t="s">
        <v>121</v>
      </c>
      <c r="H247" s="204">
        <v>4.47</v>
      </c>
      <c r="I247" s="205"/>
      <c r="J247" s="206">
        <f>ROUND(I247*H247,2)</f>
        <v>0</v>
      </c>
      <c r="K247" s="207"/>
      <c r="L247" s="39"/>
      <c r="M247" s="208" t="s">
        <v>1</v>
      </c>
      <c r="N247" s="209" t="s">
        <v>37</v>
      </c>
      <c r="O247" s="71"/>
      <c r="P247" s="210">
        <f>O247*H247</f>
        <v>0</v>
      </c>
      <c r="Q247" s="210">
        <v>0</v>
      </c>
      <c r="R247" s="210">
        <f>Q247*H247</f>
        <v>0</v>
      </c>
      <c r="S247" s="210">
        <v>2.2000000000000002</v>
      </c>
      <c r="T247" s="211">
        <f>S247*H247</f>
        <v>9.8339999999999996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212" t="s">
        <v>122</v>
      </c>
      <c r="AT247" s="212" t="s">
        <v>118</v>
      </c>
      <c r="AU247" s="212" t="s">
        <v>81</v>
      </c>
      <c r="AY247" s="17" t="s">
        <v>116</v>
      </c>
      <c r="BE247" s="213">
        <f>IF(N247="základní",J247,0)</f>
        <v>0</v>
      </c>
      <c r="BF247" s="213">
        <f>IF(N247="snížená",J247,0)</f>
        <v>0</v>
      </c>
      <c r="BG247" s="213">
        <f>IF(N247="zákl. přenesená",J247,0)</f>
        <v>0</v>
      </c>
      <c r="BH247" s="213">
        <f>IF(N247="sníž. přenesená",J247,0)</f>
        <v>0</v>
      </c>
      <c r="BI247" s="213">
        <f>IF(N247="nulová",J247,0)</f>
        <v>0</v>
      </c>
      <c r="BJ247" s="17" t="s">
        <v>79</v>
      </c>
      <c r="BK247" s="213">
        <f>ROUND(I247*H247,2)</f>
        <v>0</v>
      </c>
      <c r="BL247" s="17" t="s">
        <v>122</v>
      </c>
      <c r="BM247" s="212" t="s">
        <v>427</v>
      </c>
    </row>
    <row r="248" spans="1:65" s="13" customFormat="1" ht="11.25">
      <c r="B248" s="214"/>
      <c r="C248" s="215"/>
      <c r="D248" s="216" t="s">
        <v>124</v>
      </c>
      <c r="E248" s="217" t="s">
        <v>1</v>
      </c>
      <c r="F248" s="218" t="s">
        <v>203</v>
      </c>
      <c r="G248" s="215"/>
      <c r="H248" s="219">
        <v>3.5200000000000005</v>
      </c>
      <c r="I248" s="220"/>
      <c r="J248" s="215"/>
      <c r="K248" s="215"/>
      <c r="L248" s="221"/>
      <c r="M248" s="222"/>
      <c r="N248" s="223"/>
      <c r="O248" s="223"/>
      <c r="P248" s="223"/>
      <c r="Q248" s="223"/>
      <c r="R248" s="223"/>
      <c r="S248" s="223"/>
      <c r="T248" s="224"/>
      <c r="AT248" s="225" t="s">
        <v>124</v>
      </c>
      <c r="AU248" s="225" t="s">
        <v>81</v>
      </c>
      <c r="AV248" s="13" t="s">
        <v>81</v>
      </c>
      <c r="AW248" s="13" t="s">
        <v>30</v>
      </c>
      <c r="AX248" s="13" t="s">
        <v>72</v>
      </c>
      <c r="AY248" s="225" t="s">
        <v>116</v>
      </c>
    </row>
    <row r="249" spans="1:65" s="13" customFormat="1" ht="11.25">
      <c r="B249" s="214"/>
      <c r="C249" s="215"/>
      <c r="D249" s="216" t="s">
        <v>124</v>
      </c>
      <c r="E249" s="217" t="s">
        <v>1</v>
      </c>
      <c r="F249" s="218" t="s">
        <v>428</v>
      </c>
      <c r="G249" s="215"/>
      <c r="H249" s="219">
        <v>0.75000000000000011</v>
      </c>
      <c r="I249" s="220"/>
      <c r="J249" s="215"/>
      <c r="K249" s="215"/>
      <c r="L249" s="221"/>
      <c r="M249" s="222"/>
      <c r="N249" s="223"/>
      <c r="O249" s="223"/>
      <c r="P249" s="223"/>
      <c r="Q249" s="223"/>
      <c r="R249" s="223"/>
      <c r="S249" s="223"/>
      <c r="T249" s="224"/>
      <c r="AT249" s="225" t="s">
        <v>124</v>
      </c>
      <c r="AU249" s="225" t="s">
        <v>81</v>
      </c>
      <c r="AV249" s="13" t="s">
        <v>81</v>
      </c>
      <c r="AW249" s="13" t="s">
        <v>30</v>
      </c>
      <c r="AX249" s="13" t="s">
        <v>72</v>
      </c>
      <c r="AY249" s="225" t="s">
        <v>116</v>
      </c>
    </row>
    <row r="250" spans="1:65" s="13" customFormat="1" ht="11.25">
      <c r="B250" s="214"/>
      <c r="C250" s="215"/>
      <c r="D250" s="216" t="s">
        <v>124</v>
      </c>
      <c r="E250" s="217" t="s">
        <v>1</v>
      </c>
      <c r="F250" s="218" t="s">
        <v>429</v>
      </c>
      <c r="G250" s="215"/>
      <c r="H250" s="219">
        <v>0.2</v>
      </c>
      <c r="I250" s="220"/>
      <c r="J250" s="215"/>
      <c r="K250" s="215"/>
      <c r="L250" s="221"/>
      <c r="M250" s="222"/>
      <c r="N250" s="223"/>
      <c r="O250" s="223"/>
      <c r="P250" s="223"/>
      <c r="Q250" s="223"/>
      <c r="R250" s="223"/>
      <c r="S250" s="223"/>
      <c r="T250" s="224"/>
      <c r="AT250" s="225" t="s">
        <v>124</v>
      </c>
      <c r="AU250" s="225" t="s">
        <v>81</v>
      </c>
      <c r="AV250" s="13" t="s">
        <v>81</v>
      </c>
      <c r="AW250" s="13" t="s">
        <v>30</v>
      </c>
      <c r="AX250" s="13" t="s">
        <v>72</v>
      </c>
      <c r="AY250" s="225" t="s">
        <v>116</v>
      </c>
    </row>
    <row r="251" spans="1:65" s="14" customFormat="1" ht="11.25">
      <c r="B251" s="226"/>
      <c r="C251" s="227"/>
      <c r="D251" s="216" t="s">
        <v>124</v>
      </c>
      <c r="E251" s="228" t="s">
        <v>1</v>
      </c>
      <c r="F251" s="229" t="s">
        <v>132</v>
      </c>
      <c r="G251" s="227"/>
      <c r="H251" s="230">
        <v>4.4700000000000006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AT251" s="236" t="s">
        <v>124</v>
      </c>
      <c r="AU251" s="236" t="s">
        <v>81</v>
      </c>
      <c r="AV251" s="14" t="s">
        <v>122</v>
      </c>
      <c r="AW251" s="14" t="s">
        <v>30</v>
      </c>
      <c r="AX251" s="14" t="s">
        <v>79</v>
      </c>
      <c r="AY251" s="236" t="s">
        <v>116</v>
      </c>
    </row>
    <row r="252" spans="1:65" s="2" customFormat="1" ht="21.75" customHeight="1">
      <c r="A252" s="34"/>
      <c r="B252" s="35"/>
      <c r="C252" s="200" t="s">
        <v>430</v>
      </c>
      <c r="D252" s="200" t="s">
        <v>118</v>
      </c>
      <c r="E252" s="201" t="s">
        <v>431</v>
      </c>
      <c r="F252" s="202" t="s">
        <v>432</v>
      </c>
      <c r="G252" s="203" t="s">
        <v>391</v>
      </c>
      <c r="H252" s="204">
        <v>44.7</v>
      </c>
      <c r="I252" s="205"/>
      <c r="J252" s="206">
        <f>ROUND(I252*H252,2)</f>
        <v>0</v>
      </c>
      <c r="K252" s="207"/>
      <c r="L252" s="39"/>
      <c r="M252" s="208" t="s">
        <v>1</v>
      </c>
      <c r="N252" s="209" t="s">
        <v>37</v>
      </c>
      <c r="O252" s="71"/>
      <c r="P252" s="210">
        <f>O252*H252</f>
        <v>0</v>
      </c>
      <c r="Q252" s="210">
        <v>0</v>
      </c>
      <c r="R252" s="210">
        <f>Q252*H252</f>
        <v>0</v>
      </c>
      <c r="S252" s="210">
        <v>5.8999999999999997E-2</v>
      </c>
      <c r="T252" s="211">
        <f>S252*H252</f>
        <v>2.6373000000000002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212" t="s">
        <v>122</v>
      </c>
      <c r="AT252" s="212" t="s">
        <v>118</v>
      </c>
      <c r="AU252" s="212" t="s">
        <v>81</v>
      </c>
      <c r="AY252" s="17" t="s">
        <v>116</v>
      </c>
      <c r="BE252" s="213">
        <f>IF(N252="základní",J252,0)</f>
        <v>0</v>
      </c>
      <c r="BF252" s="213">
        <f>IF(N252="snížená",J252,0)</f>
        <v>0</v>
      </c>
      <c r="BG252" s="213">
        <f>IF(N252="zákl. přenesená",J252,0)</f>
        <v>0</v>
      </c>
      <c r="BH252" s="213">
        <f>IF(N252="sníž. přenesená",J252,0)</f>
        <v>0</v>
      </c>
      <c r="BI252" s="213">
        <f>IF(N252="nulová",J252,0)</f>
        <v>0</v>
      </c>
      <c r="BJ252" s="17" t="s">
        <v>79</v>
      </c>
      <c r="BK252" s="213">
        <f>ROUND(I252*H252,2)</f>
        <v>0</v>
      </c>
      <c r="BL252" s="17" t="s">
        <v>122</v>
      </c>
      <c r="BM252" s="212" t="s">
        <v>433</v>
      </c>
    </row>
    <row r="253" spans="1:65" s="13" customFormat="1" ht="11.25">
      <c r="B253" s="214"/>
      <c r="C253" s="215"/>
      <c r="D253" s="216" t="s">
        <v>124</v>
      </c>
      <c r="E253" s="217" t="s">
        <v>1</v>
      </c>
      <c r="F253" s="218" t="s">
        <v>434</v>
      </c>
      <c r="G253" s="215"/>
      <c r="H253" s="219">
        <v>35.200000000000003</v>
      </c>
      <c r="I253" s="220"/>
      <c r="J253" s="215"/>
      <c r="K253" s="215"/>
      <c r="L253" s="221"/>
      <c r="M253" s="222"/>
      <c r="N253" s="223"/>
      <c r="O253" s="223"/>
      <c r="P253" s="223"/>
      <c r="Q253" s="223"/>
      <c r="R253" s="223"/>
      <c r="S253" s="223"/>
      <c r="T253" s="224"/>
      <c r="AT253" s="225" t="s">
        <v>124</v>
      </c>
      <c r="AU253" s="225" t="s">
        <v>81</v>
      </c>
      <c r="AV253" s="13" t="s">
        <v>81</v>
      </c>
      <c r="AW253" s="13" t="s">
        <v>30</v>
      </c>
      <c r="AX253" s="13" t="s">
        <v>72</v>
      </c>
      <c r="AY253" s="225" t="s">
        <v>116</v>
      </c>
    </row>
    <row r="254" spans="1:65" s="13" customFormat="1" ht="11.25">
      <c r="B254" s="214"/>
      <c r="C254" s="215"/>
      <c r="D254" s="216" t="s">
        <v>124</v>
      </c>
      <c r="E254" s="217" t="s">
        <v>1</v>
      </c>
      <c r="F254" s="218" t="s">
        <v>435</v>
      </c>
      <c r="G254" s="215"/>
      <c r="H254" s="219">
        <v>7.5</v>
      </c>
      <c r="I254" s="220"/>
      <c r="J254" s="215"/>
      <c r="K254" s="215"/>
      <c r="L254" s="221"/>
      <c r="M254" s="222"/>
      <c r="N254" s="223"/>
      <c r="O254" s="223"/>
      <c r="P254" s="223"/>
      <c r="Q254" s="223"/>
      <c r="R254" s="223"/>
      <c r="S254" s="223"/>
      <c r="T254" s="224"/>
      <c r="AT254" s="225" t="s">
        <v>124</v>
      </c>
      <c r="AU254" s="225" t="s">
        <v>81</v>
      </c>
      <c r="AV254" s="13" t="s">
        <v>81</v>
      </c>
      <c r="AW254" s="13" t="s">
        <v>30</v>
      </c>
      <c r="AX254" s="13" t="s">
        <v>72</v>
      </c>
      <c r="AY254" s="225" t="s">
        <v>116</v>
      </c>
    </row>
    <row r="255" spans="1:65" s="13" customFormat="1" ht="11.25">
      <c r="B255" s="214"/>
      <c r="C255" s="215"/>
      <c r="D255" s="216" t="s">
        <v>124</v>
      </c>
      <c r="E255" s="217" t="s">
        <v>1</v>
      </c>
      <c r="F255" s="218" t="s">
        <v>436</v>
      </c>
      <c r="G255" s="215"/>
      <c r="H255" s="219">
        <v>2</v>
      </c>
      <c r="I255" s="220"/>
      <c r="J255" s="215"/>
      <c r="K255" s="215"/>
      <c r="L255" s="221"/>
      <c r="M255" s="222"/>
      <c r="N255" s="223"/>
      <c r="O255" s="223"/>
      <c r="P255" s="223"/>
      <c r="Q255" s="223"/>
      <c r="R255" s="223"/>
      <c r="S255" s="223"/>
      <c r="T255" s="224"/>
      <c r="AT255" s="225" t="s">
        <v>124</v>
      </c>
      <c r="AU255" s="225" t="s">
        <v>81</v>
      </c>
      <c r="AV255" s="13" t="s">
        <v>81</v>
      </c>
      <c r="AW255" s="13" t="s">
        <v>30</v>
      </c>
      <c r="AX255" s="13" t="s">
        <v>72</v>
      </c>
      <c r="AY255" s="225" t="s">
        <v>116</v>
      </c>
    </row>
    <row r="256" spans="1:65" s="14" customFormat="1" ht="11.25">
      <c r="B256" s="226"/>
      <c r="C256" s="227"/>
      <c r="D256" s="216" t="s">
        <v>124</v>
      </c>
      <c r="E256" s="228" t="s">
        <v>1</v>
      </c>
      <c r="F256" s="229" t="s">
        <v>132</v>
      </c>
      <c r="G256" s="227"/>
      <c r="H256" s="230">
        <v>44.7</v>
      </c>
      <c r="I256" s="231"/>
      <c r="J256" s="227"/>
      <c r="K256" s="227"/>
      <c r="L256" s="232"/>
      <c r="M256" s="233"/>
      <c r="N256" s="234"/>
      <c r="O256" s="234"/>
      <c r="P256" s="234"/>
      <c r="Q256" s="234"/>
      <c r="R256" s="234"/>
      <c r="S256" s="234"/>
      <c r="T256" s="235"/>
      <c r="AT256" s="236" t="s">
        <v>124</v>
      </c>
      <c r="AU256" s="236" t="s">
        <v>81</v>
      </c>
      <c r="AV256" s="14" t="s">
        <v>122</v>
      </c>
      <c r="AW256" s="14" t="s">
        <v>30</v>
      </c>
      <c r="AX256" s="14" t="s">
        <v>79</v>
      </c>
      <c r="AY256" s="236" t="s">
        <v>116</v>
      </c>
    </row>
    <row r="257" spans="1:65" s="2" customFormat="1" ht="16.5" customHeight="1">
      <c r="A257" s="34"/>
      <c r="B257" s="35"/>
      <c r="C257" s="200" t="s">
        <v>437</v>
      </c>
      <c r="D257" s="200" t="s">
        <v>118</v>
      </c>
      <c r="E257" s="201" t="s">
        <v>438</v>
      </c>
      <c r="F257" s="202" t="s">
        <v>439</v>
      </c>
      <c r="G257" s="203" t="s">
        <v>190</v>
      </c>
      <c r="H257" s="204">
        <v>5</v>
      </c>
      <c r="I257" s="205"/>
      <c r="J257" s="206">
        <f t="shared" ref="J257:J262" si="10">ROUND(I257*H257,2)</f>
        <v>0</v>
      </c>
      <c r="K257" s="207"/>
      <c r="L257" s="39"/>
      <c r="M257" s="208" t="s">
        <v>1</v>
      </c>
      <c r="N257" s="209" t="s">
        <v>37</v>
      </c>
      <c r="O257" s="71"/>
      <c r="P257" s="210">
        <f t="shared" ref="P257:P262" si="11">O257*H257</f>
        <v>0</v>
      </c>
      <c r="Q257" s="210">
        <v>0</v>
      </c>
      <c r="R257" s="210">
        <f t="shared" ref="R257:R262" si="12">Q257*H257</f>
        <v>0</v>
      </c>
      <c r="S257" s="210">
        <v>3.0000000000000001E-3</v>
      </c>
      <c r="T257" s="211">
        <f t="shared" ref="T257:T262" si="13">S257*H257</f>
        <v>1.4999999999999999E-2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212" t="s">
        <v>122</v>
      </c>
      <c r="AT257" s="212" t="s">
        <v>118</v>
      </c>
      <c r="AU257" s="212" t="s">
        <v>81</v>
      </c>
      <c r="AY257" s="17" t="s">
        <v>116</v>
      </c>
      <c r="BE257" s="213">
        <f t="shared" ref="BE257:BE262" si="14">IF(N257="základní",J257,0)</f>
        <v>0</v>
      </c>
      <c r="BF257" s="213">
        <f t="shared" ref="BF257:BF262" si="15">IF(N257="snížená",J257,0)</f>
        <v>0</v>
      </c>
      <c r="BG257" s="213">
        <f t="shared" ref="BG257:BG262" si="16">IF(N257="zákl. přenesená",J257,0)</f>
        <v>0</v>
      </c>
      <c r="BH257" s="213">
        <f t="shared" ref="BH257:BH262" si="17">IF(N257="sníž. přenesená",J257,0)</f>
        <v>0</v>
      </c>
      <c r="BI257" s="213">
        <f t="shared" ref="BI257:BI262" si="18">IF(N257="nulová",J257,0)</f>
        <v>0</v>
      </c>
      <c r="BJ257" s="17" t="s">
        <v>79</v>
      </c>
      <c r="BK257" s="213">
        <f t="shared" ref="BK257:BK262" si="19">ROUND(I257*H257,2)</f>
        <v>0</v>
      </c>
      <c r="BL257" s="17" t="s">
        <v>122</v>
      </c>
      <c r="BM257" s="212" t="s">
        <v>440</v>
      </c>
    </row>
    <row r="258" spans="1:65" s="2" customFormat="1" ht="16.5" customHeight="1">
      <c r="A258" s="34"/>
      <c r="B258" s="35"/>
      <c r="C258" s="200" t="s">
        <v>441</v>
      </c>
      <c r="D258" s="200" t="s">
        <v>118</v>
      </c>
      <c r="E258" s="201" t="s">
        <v>442</v>
      </c>
      <c r="F258" s="202" t="s">
        <v>443</v>
      </c>
      <c r="G258" s="203" t="s">
        <v>190</v>
      </c>
      <c r="H258" s="204">
        <v>5</v>
      </c>
      <c r="I258" s="205"/>
      <c r="J258" s="206">
        <f t="shared" si="10"/>
        <v>0</v>
      </c>
      <c r="K258" s="207"/>
      <c r="L258" s="39"/>
      <c r="M258" s="208" t="s">
        <v>1</v>
      </c>
      <c r="N258" s="209" t="s">
        <v>37</v>
      </c>
      <c r="O258" s="71"/>
      <c r="P258" s="210">
        <f t="shared" si="11"/>
        <v>0</v>
      </c>
      <c r="Q258" s="210">
        <v>0</v>
      </c>
      <c r="R258" s="210">
        <f t="shared" si="12"/>
        <v>0</v>
      </c>
      <c r="S258" s="210">
        <v>6.4999999999999997E-3</v>
      </c>
      <c r="T258" s="211">
        <f t="shared" si="13"/>
        <v>3.2500000000000001E-2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212" t="s">
        <v>122</v>
      </c>
      <c r="AT258" s="212" t="s">
        <v>118</v>
      </c>
      <c r="AU258" s="212" t="s">
        <v>81</v>
      </c>
      <c r="AY258" s="17" t="s">
        <v>116</v>
      </c>
      <c r="BE258" s="213">
        <f t="shared" si="14"/>
        <v>0</v>
      </c>
      <c r="BF258" s="213">
        <f t="shared" si="15"/>
        <v>0</v>
      </c>
      <c r="BG258" s="213">
        <f t="shared" si="16"/>
        <v>0</v>
      </c>
      <c r="BH258" s="213">
        <f t="shared" si="17"/>
        <v>0</v>
      </c>
      <c r="BI258" s="213">
        <f t="shared" si="18"/>
        <v>0</v>
      </c>
      <c r="BJ258" s="17" t="s">
        <v>79</v>
      </c>
      <c r="BK258" s="213">
        <f t="shared" si="19"/>
        <v>0</v>
      </c>
      <c r="BL258" s="17" t="s">
        <v>122</v>
      </c>
      <c r="BM258" s="212" t="s">
        <v>444</v>
      </c>
    </row>
    <row r="259" spans="1:65" s="2" customFormat="1" ht="21.75" customHeight="1">
      <c r="A259" s="34"/>
      <c r="B259" s="35"/>
      <c r="C259" s="200" t="s">
        <v>445</v>
      </c>
      <c r="D259" s="200" t="s">
        <v>118</v>
      </c>
      <c r="E259" s="201" t="s">
        <v>446</v>
      </c>
      <c r="F259" s="202" t="s">
        <v>447</v>
      </c>
      <c r="G259" s="203" t="s">
        <v>190</v>
      </c>
      <c r="H259" s="204">
        <v>6</v>
      </c>
      <c r="I259" s="205"/>
      <c r="J259" s="206">
        <f t="shared" si="10"/>
        <v>0</v>
      </c>
      <c r="K259" s="207"/>
      <c r="L259" s="39"/>
      <c r="M259" s="208" t="s">
        <v>1</v>
      </c>
      <c r="N259" s="209" t="s">
        <v>37</v>
      </c>
      <c r="O259" s="71"/>
      <c r="P259" s="210">
        <f t="shared" si="11"/>
        <v>0</v>
      </c>
      <c r="Q259" s="210">
        <v>2.5899999999999999E-3</v>
      </c>
      <c r="R259" s="210">
        <f t="shared" si="12"/>
        <v>1.5539999999999998E-2</v>
      </c>
      <c r="S259" s="210">
        <v>0.126</v>
      </c>
      <c r="T259" s="211">
        <f t="shared" si="13"/>
        <v>0.75600000000000001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212" t="s">
        <v>122</v>
      </c>
      <c r="AT259" s="212" t="s">
        <v>118</v>
      </c>
      <c r="AU259" s="212" t="s">
        <v>81</v>
      </c>
      <c r="AY259" s="17" t="s">
        <v>116</v>
      </c>
      <c r="BE259" s="213">
        <f t="shared" si="14"/>
        <v>0</v>
      </c>
      <c r="BF259" s="213">
        <f t="shared" si="15"/>
        <v>0</v>
      </c>
      <c r="BG259" s="213">
        <f t="shared" si="16"/>
        <v>0</v>
      </c>
      <c r="BH259" s="213">
        <f t="shared" si="17"/>
        <v>0</v>
      </c>
      <c r="BI259" s="213">
        <f t="shared" si="18"/>
        <v>0</v>
      </c>
      <c r="BJ259" s="17" t="s">
        <v>79</v>
      </c>
      <c r="BK259" s="213">
        <f t="shared" si="19"/>
        <v>0</v>
      </c>
      <c r="BL259" s="17" t="s">
        <v>122</v>
      </c>
      <c r="BM259" s="212" t="s">
        <v>448</v>
      </c>
    </row>
    <row r="260" spans="1:65" s="2" customFormat="1" ht="16.5" customHeight="1">
      <c r="A260" s="34"/>
      <c r="B260" s="35"/>
      <c r="C260" s="200" t="s">
        <v>449</v>
      </c>
      <c r="D260" s="200" t="s">
        <v>118</v>
      </c>
      <c r="E260" s="201" t="s">
        <v>450</v>
      </c>
      <c r="F260" s="202" t="s">
        <v>451</v>
      </c>
      <c r="G260" s="203" t="s">
        <v>190</v>
      </c>
      <c r="H260" s="204">
        <v>6</v>
      </c>
      <c r="I260" s="205"/>
      <c r="J260" s="206">
        <f t="shared" si="10"/>
        <v>0</v>
      </c>
      <c r="K260" s="207"/>
      <c r="L260" s="39"/>
      <c r="M260" s="208" t="s">
        <v>1</v>
      </c>
      <c r="N260" s="209" t="s">
        <v>37</v>
      </c>
      <c r="O260" s="71"/>
      <c r="P260" s="210">
        <f t="shared" si="11"/>
        <v>0</v>
      </c>
      <c r="Q260" s="210">
        <v>5.3400000000000001E-3</v>
      </c>
      <c r="R260" s="210">
        <f t="shared" si="12"/>
        <v>3.2039999999999999E-2</v>
      </c>
      <c r="S260" s="210">
        <v>0</v>
      </c>
      <c r="T260" s="211">
        <f t="shared" si="13"/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212" t="s">
        <v>122</v>
      </c>
      <c r="AT260" s="212" t="s">
        <v>118</v>
      </c>
      <c r="AU260" s="212" t="s">
        <v>81</v>
      </c>
      <c r="AY260" s="17" t="s">
        <v>116</v>
      </c>
      <c r="BE260" s="213">
        <f t="shared" si="14"/>
        <v>0</v>
      </c>
      <c r="BF260" s="213">
        <f t="shared" si="15"/>
        <v>0</v>
      </c>
      <c r="BG260" s="213">
        <f t="shared" si="16"/>
        <v>0</v>
      </c>
      <c r="BH260" s="213">
        <f t="shared" si="17"/>
        <v>0</v>
      </c>
      <c r="BI260" s="213">
        <f t="shared" si="18"/>
        <v>0</v>
      </c>
      <c r="BJ260" s="17" t="s">
        <v>79</v>
      </c>
      <c r="BK260" s="213">
        <f t="shared" si="19"/>
        <v>0</v>
      </c>
      <c r="BL260" s="17" t="s">
        <v>122</v>
      </c>
      <c r="BM260" s="212" t="s">
        <v>452</v>
      </c>
    </row>
    <row r="261" spans="1:65" s="2" customFormat="1" ht="16.5" customHeight="1">
      <c r="A261" s="34"/>
      <c r="B261" s="35"/>
      <c r="C261" s="248" t="s">
        <v>453</v>
      </c>
      <c r="D261" s="248" t="s">
        <v>174</v>
      </c>
      <c r="E261" s="249" t="s">
        <v>454</v>
      </c>
      <c r="F261" s="250" t="s">
        <v>455</v>
      </c>
      <c r="G261" s="251" t="s">
        <v>190</v>
      </c>
      <c r="H261" s="252">
        <v>6</v>
      </c>
      <c r="I261" s="253"/>
      <c r="J261" s="254">
        <f t="shared" si="10"/>
        <v>0</v>
      </c>
      <c r="K261" s="255"/>
      <c r="L261" s="256"/>
      <c r="M261" s="257" t="s">
        <v>1</v>
      </c>
      <c r="N261" s="258" t="s">
        <v>37</v>
      </c>
      <c r="O261" s="71"/>
      <c r="P261" s="210">
        <f t="shared" si="11"/>
        <v>0</v>
      </c>
      <c r="Q261" s="210">
        <v>3.5720000000000002E-2</v>
      </c>
      <c r="R261" s="210">
        <f t="shared" si="12"/>
        <v>0.21432000000000001</v>
      </c>
      <c r="S261" s="210">
        <v>0</v>
      </c>
      <c r="T261" s="211">
        <f t="shared" si="13"/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212" t="s">
        <v>164</v>
      </c>
      <c r="AT261" s="212" t="s">
        <v>174</v>
      </c>
      <c r="AU261" s="212" t="s">
        <v>81</v>
      </c>
      <c r="AY261" s="17" t="s">
        <v>116</v>
      </c>
      <c r="BE261" s="213">
        <f t="shared" si="14"/>
        <v>0</v>
      </c>
      <c r="BF261" s="213">
        <f t="shared" si="15"/>
        <v>0</v>
      </c>
      <c r="BG261" s="213">
        <f t="shared" si="16"/>
        <v>0</v>
      </c>
      <c r="BH261" s="213">
        <f t="shared" si="17"/>
        <v>0</v>
      </c>
      <c r="BI261" s="213">
        <f t="shared" si="18"/>
        <v>0</v>
      </c>
      <c r="BJ261" s="17" t="s">
        <v>79</v>
      </c>
      <c r="BK261" s="213">
        <f t="shared" si="19"/>
        <v>0</v>
      </c>
      <c r="BL261" s="17" t="s">
        <v>122</v>
      </c>
      <c r="BM261" s="212" t="s">
        <v>456</v>
      </c>
    </row>
    <row r="262" spans="1:65" s="2" customFormat="1" ht="21.75" customHeight="1">
      <c r="A262" s="34"/>
      <c r="B262" s="35"/>
      <c r="C262" s="200" t="s">
        <v>457</v>
      </c>
      <c r="D262" s="200" t="s">
        <v>118</v>
      </c>
      <c r="E262" s="201" t="s">
        <v>458</v>
      </c>
      <c r="F262" s="202" t="s">
        <v>459</v>
      </c>
      <c r="G262" s="203" t="s">
        <v>190</v>
      </c>
      <c r="H262" s="204">
        <v>121</v>
      </c>
      <c r="I262" s="205"/>
      <c r="J262" s="206">
        <f t="shared" si="10"/>
        <v>0</v>
      </c>
      <c r="K262" s="207"/>
      <c r="L262" s="39"/>
      <c r="M262" s="208" t="s">
        <v>1</v>
      </c>
      <c r="N262" s="209" t="s">
        <v>37</v>
      </c>
      <c r="O262" s="71"/>
      <c r="P262" s="210">
        <f t="shared" si="11"/>
        <v>0</v>
      </c>
      <c r="Q262" s="210">
        <v>0</v>
      </c>
      <c r="R262" s="210">
        <f t="shared" si="12"/>
        <v>0</v>
      </c>
      <c r="S262" s="210">
        <v>0</v>
      </c>
      <c r="T262" s="211">
        <f t="shared" si="13"/>
        <v>0</v>
      </c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4"/>
      <c r="AR262" s="212" t="s">
        <v>122</v>
      </c>
      <c r="AT262" s="212" t="s">
        <v>118</v>
      </c>
      <c r="AU262" s="212" t="s">
        <v>81</v>
      </c>
      <c r="AY262" s="17" t="s">
        <v>116</v>
      </c>
      <c r="BE262" s="213">
        <f t="shared" si="14"/>
        <v>0</v>
      </c>
      <c r="BF262" s="213">
        <f t="shared" si="15"/>
        <v>0</v>
      </c>
      <c r="BG262" s="213">
        <f t="shared" si="16"/>
        <v>0</v>
      </c>
      <c r="BH262" s="213">
        <f t="shared" si="17"/>
        <v>0</v>
      </c>
      <c r="BI262" s="213">
        <f t="shared" si="18"/>
        <v>0</v>
      </c>
      <c r="BJ262" s="17" t="s">
        <v>79</v>
      </c>
      <c r="BK262" s="213">
        <f t="shared" si="19"/>
        <v>0</v>
      </c>
      <c r="BL262" s="17" t="s">
        <v>122</v>
      </c>
      <c r="BM262" s="212" t="s">
        <v>460</v>
      </c>
    </row>
    <row r="263" spans="1:65" s="13" customFormat="1" ht="11.25">
      <c r="B263" s="214"/>
      <c r="C263" s="215"/>
      <c r="D263" s="216" t="s">
        <v>124</v>
      </c>
      <c r="E263" s="217" t="s">
        <v>1</v>
      </c>
      <c r="F263" s="218" t="s">
        <v>461</v>
      </c>
      <c r="G263" s="215"/>
      <c r="H263" s="219">
        <v>88</v>
      </c>
      <c r="I263" s="220"/>
      <c r="J263" s="215"/>
      <c r="K263" s="215"/>
      <c r="L263" s="221"/>
      <c r="M263" s="222"/>
      <c r="N263" s="223"/>
      <c r="O263" s="223"/>
      <c r="P263" s="223"/>
      <c r="Q263" s="223"/>
      <c r="R263" s="223"/>
      <c r="S263" s="223"/>
      <c r="T263" s="224"/>
      <c r="AT263" s="225" t="s">
        <v>124</v>
      </c>
      <c r="AU263" s="225" t="s">
        <v>81</v>
      </c>
      <c r="AV263" s="13" t="s">
        <v>81</v>
      </c>
      <c r="AW263" s="13" t="s">
        <v>30</v>
      </c>
      <c r="AX263" s="13" t="s">
        <v>72</v>
      </c>
      <c r="AY263" s="225" t="s">
        <v>116</v>
      </c>
    </row>
    <row r="264" spans="1:65" s="13" customFormat="1" ht="11.25">
      <c r="B264" s="214"/>
      <c r="C264" s="215"/>
      <c r="D264" s="216" t="s">
        <v>124</v>
      </c>
      <c r="E264" s="217" t="s">
        <v>1</v>
      </c>
      <c r="F264" s="218" t="s">
        <v>462</v>
      </c>
      <c r="G264" s="215"/>
      <c r="H264" s="219">
        <v>15</v>
      </c>
      <c r="I264" s="220"/>
      <c r="J264" s="215"/>
      <c r="K264" s="215"/>
      <c r="L264" s="221"/>
      <c r="M264" s="222"/>
      <c r="N264" s="223"/>
      <c r="O264" s="223"/>
      <c r="P264" s="223"/>
      <c r="Q264" s="223"/>
      <c r="R264" s="223"/>
      <c r="S264" s="223"/>
      <c r="T264" s="224"/>
      <c r="AT264" s="225" t="s">
        <v>124</v>
      </c>
      <c r="AU264" s="225" t="s">
        <v>81</v>
      </c>
      <c r="AV264" s="13" t="s">
        <v>81</v>
      </c>
      <c r="AW264" s="13" t="s">
        <v>30</v>
      </c>
      <c r="AX264" s="13" t="s">
        <v>72</v>
      </c>
      <c r="AY264" s="225" t="s">
        <v>116</v>
      </c>
    </row>
    <row r="265" spans="1:65" s="13" customFormat="1" ht="11.25">
      <c r="B265" s="214"/>
      <c r="C265" s="215"/>
      <c r="D265" s="216" t="s">
        <v>124</v>
      </c>
      <c r="E265" s="217" t="s">
        <v>1</v>
      </c>
      <c r="F265" s="218" t="s">
        <v>463</v>
      </c>
      <c r="G265" s="215"/>
      <c r="H265" s="219">
        <v>10</v>
      </c>
      <c r="I265" s="220"/>
      <c r="J265" s="215"/>
      <c r="K265" s="215"/>
      <c r="L265" s="221"/>
      <c r="M265" s="222"/>
      <c r="N265" s="223"/>
      <c r="O265" s="223"/>
      <c r="P265" s="223"/>
      <c r="Q265" s="223"/>
      <c r="R265" s="223"/>
      <c r="S265" s="223"/>
      <c r="T265" s="224"/>
      <c r="AT265" s="225" t="s">
        <v>124</v>
      </c>
      <c r="AU265" s="225" t="s">
        <v>81</v>
      </c>
      <c r="AV265" s="13" t="s">
        <v>81</v>
      </c>
      <c r="AW265" s="13" t="s">
        <v>30</v>
      </c>
      <c r="AX265" s="13" t="s">
        <v>72</v>
      </c>
      <c r="AY265" s="225" t="s">
        <v>116</v>
      </c>
    </row>
    <row r="266" spans="1:65" s="13" customFormat="1" ht="11.25">
      <c r="B266" s="214"/>
      <c r="C266" s="215"/>
      <c r="D266" s="216" t="s">
        <v>124</v>
      </c>
      <c r="E266" s="217" t="s">
        <v>1</v>
      </c>
      <c r="F266" s="218" t="s">
        <v>464</v>
      </c>
      <c r="G266" s="215"/>
      <c r="H266" s="219">
        <v>8</v>
      </c>
      <c r="I266" s="220"/>
      <c r="J266" s="215"/>
      <c r="K266" s="215"/>
      <c r="L266" s="221"/>
      <c r="M266" s="222"/>
      <c r="N266" s="223"/>
      <c r="O266" s="223"/>
      <c r="P266" s="223"/>
      <c r="Q266" s="223"/>
      <c r="R266" s="223"/>
      <c r="S266" s="223"/>
      <c r="T266" s="224"/>
      <c r="AT266" s="225" t="s">
        <v>124</v>
      </c>
      <c r="AU266" s="225" t="s">
        <v>81</v>
      </c>
      <c r="AV266" s="13" t="s">
        <v>81</v>
      </c>
      <c r="AW266" s="13" t="s">
        <v>30</v>
      </c>
      <c r="AX266" s="13" t="s">
        <v>72</v>
      </c>
      <c r="AY266" s="225" t="s">
        <v>116</v>
      </c>
    </row>
    <row r="267" spans="1:65" s="14" customFormat="1" ht="11.25">
      <c r="B267" s="226"/>
      <c r="C267" s="227"/>
      <c r="D267" s="216" t="s">
        <v>124</v>
      </c>
      <c r="E267" s="228" t="s">
        <v>1</v>
      </c>
      <c r="F267" s="229" t="s">
        <v>132</v>
      </c>
      <c r="G267" s="227"/>
      <c r="H267" s="230">
        <v>121</v>
      </c>
      <c r="I267" s="231"/>
      <c r="J267" s="227"/>
      <c r="K267" s="227"/>
      <c r="L267" s="232"/>
      <c r="M267" s="233"/>
      <c r="N267" s="234"/>
      <c r="O267" s="234"/>
      <c r="P267" s="234"/>
      <c r="Q267" s="234"/>
      <c r="R267" s="234"/>
      <c r="S267" s="234"/>
      <c r="T267" s="235"/>
      <c r="AT267" s="236" t="s">
        <v>124</v>
      </c>
      <c r="AU267" s="236" t="s">
        <v>81</v>
      </c>
      <c r="AV267" s="14" t="s">
        <v>122</v>
      </c>
      <c r="AW267" s="14" t="s">
        <v>30</v>
      </c>
      <c r="AX267" s="14" t="s">
        <v>79</v>
      </c>
      <c r="AY267" s="236" t="s">
        <v>116</v>
      </c>
    </row>
    <row r="268" spans="1:65" s="2" customFormat="1" ht="21.75" customHeight="1">
      <c r="A268" s="34"/>
      <c r="B268" s="35"/>
      <c r="C268" s="200" t="s">
        <v>465</v>
      </c>
      <c r="D268" s="200" t="s">
        <v>118</v>
      </c>
      <c r="E268" s="201" t="s">
        <v>466</v>
      </c>
      <c r="F268" s="202" t="s">
        <v>467</v>
      </c>
      <c r="G268" s="203" t="s">
        <v>212</v>
      </c>
      <c r="H268" s="204">
        <v>20</v>
      </c>
      <c r="I268" s="205"/>
      <c r="J268" s="206">
        <f>ROUND(I268*H268,2)</f>
        <v>0</v>
      </c>
      <c r="K268" s="207"/>
      <c r="L268" s="39"/>
      <c r="M268" s="208" t="s">
        <v>1</v>
      </c>
      <c r="N268" s="209" t="s">
        <v>37</v>
      </c>
      <c r="O268" s="71"/>
      <c r="P268" s="210">
        <f>O268*H268</f>
        <v>0</v>
      </c>
      <c r="Q268" s="210">
        <v>8.0000000000000007E-5</v>
      </c>
      <c r="R268" s="210">
        <f>Q268*H268</f>
        <v>1.6000000000000001E-3</v>
      </c>
      <c r="S268" s="210">
        <v>0</v>
      </c>
      <c r="T268" s="211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212" t="s">
        <v>122</v>
      </c>
      <c r="AT268" s="212" t="s">
        <v>118</v>
      </c>
      <c r="AU268" s="212" t="s">
        <v>81</v>
      </c>
      <c r="AY268" s="17" t="s">
        <v>116</v>
      </c>
      <c r="BE268" s="213">
        <f>IF(N268="základní",J268,0)</f>
        <v>0</v>
      </c>
      <c r="BF268" s="213">
        <f>IF(N268="snížená",J268,0)</f>
        <v>0</v>
      </c>
      <c r="BG268" s="213">
        <f>IF(N268="zákl. přenesená",J268,0)</f>
        <v>0</v>
      </c>
      <c r="BH268" s="213">
        <f>IF(N268="sníž. přenesená",J268,0)</f>
        <v>0</v>
      </c>
      <c r="BI268" s="213">
        <f>IF(N268="nulová",J268,0)</f>
        <v>0</v>
      </c>
      <c r="BJ268" s="17" t="s">
        <v>79</v>
      </c>
      <c r="BK268" s="213">
        <f>ROUND(I268*H268,2)</f>
        <v>0</v>
      </c>
      <c r="BL268" s="17" t="s">
        <v>122</v>
      </c>
      <c r="BM268" s="212" t="s">
        <v>468</v>
      </c>
    </row>
    <row r="269" spans="1:65" s="2" customFormat="1" ht="16.5" customHeight="1">
      <c r="A269" s="34"/>
      <c r="B269" s="35"/>
      <c r="C269" s="200" t="s">
        <v>469</v>
      </c>
      <c r="D269" s="200" t="s">
        <v>118</v>
      </c>
      <c r="E269" s="201" t="s">
        <v>470</v>
      </c>
      <c r="F269" s="202" t="s">
        <v>471</v>
      </c>
      <c r="G269" s="203" t="s">
        <v>177</v>
      </c>
      <c r="H269" s="204">
        <v>0.1</v>
      </c>
      <c r="I269" s="205"/>
      <c r="J269" s="206">
        <f>ROUND(I269*H269,2)</f>
        <v>0</v>
      </c>
      <c r="K269" s="207"/>
      <c r="L269" s="39"/>
      <c r="M269" s="208" t="s">
        <v>1</v>
      </c>
      <c r="N269" s="209" t="s">
        <v>37</v>
      </c>
      <c r="O269" s="71"/>
      <c r="P269" s="210">
        <f>O269*H269</f>
        <v>0</v>
      </c>
      <c r="Q269" s="210">
        <v>1.0601700000000001</v>
      </c>
      <c r="R269" s="210">
        <f>Q269*H269</f>
        <v>0.10601700000000001</v>
      </c>
      <c r="S269" s="210">
        <v>0</v>
      </c>
      <c r="T269" s="211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212" t="s">
        <v>122</v>
      </c>
      <c r="AT269" s="212" t="s">
        <v>118</v>
      </c>
      <c r="AU269" s="212" t="s">
        <v>81</v>
      </c>
      <c r="AY269" s="17" t="s">
        <v>116</v>
      </c>
      <c r="BE269" s="213">
        <f>IF(N269="základní",J269,0)</f>
        <v>0</v>
      </c>
      <c r="BF269" s="213">
        <f>IF(N269="snížená",J269,0)</f>
        <v>0</v>
      </c>
      <c r="BG269" s="213">
        <f>IF(N269="zákl. přenesená",J269,0)</f>
        <v>0</v>
      </c>
      <c r="BH269" s="213">
        <f>IF(N269="sníž. přenesená",J269,0)</f>
        <v>0</v>
      </c>
      <c r="BI269" s="213">
        <f>IF(N269="nulová",J269,0)</f>
        <v>0</v>
      </c>
      <c r="BJ269" s="17" t="s">
        <v>79</v>
      </c>
      <c r="BK269" s="213">
        <f>ROUND(I269*H269,2)</f>
        <v>0</v>
      </c>
      <c r="BL269" s="17" t="s">
        <v>122</v>
      </c>
      <c r="BM269" s="212" t="s">
        <v>472</v>
      </c>
    </row>
    <row r="270" spans="1:65" s="12" customFormat="1" ht="22.9" customHeight="1">
      <c r="B270" s="184"/>
      <c r="C270" s="185"/>
      <c r="D270" s="186" t="s">
        <v>71</v>
      </c>
      <c r="E270" s="198" t="s">
        <v>473</v>
      </c>
      <c r="F270" s="198" t="s">
        <v>474</v>
      </c>
      <c r="G270" s="185"/>
      <c r="H270" s="185"/>
      <c r="I270" s="188"/>
      <c r="J270" s="199">
        <f>BK270</f>
        <v>0</v>
      </c>
      <c r="K270" s="185"/>
      <c r="L270" s="190"/>
      <c r="M270" s="191"/>
      <c r="N270" s="192"/>
      <c r="O270" s="192"/>
      <c r="P270" s="193">
        <f>SUM(P271:P278)</f>
        <v>0</v>
      </c>
      <c r="Q270" s="192"/>
      <c r="R270" s="193">
        <f>SUM(R271:R278)</f>
        <v>0</v>
      </c>
      <c r="S270" s="192"/>
      <c r="T270" s="194">
        <f>SUM(T271:T278)</f>
        <v>0</v>
      </c>
      <c r="AR270" s="195" t="s">
        <v>79</v>
      </c>
      <c r="AT270" s="196" t="s">
        <v>71</v>
      </c>
      <c r="AU270" s="196" t="s">
        <v>79</v>
      </c>
      <c r="AY270" s="195" t="s">
        <v>116</v>
      </c>
      <c r="BK270" s="197">
        <f>SUM(BK271:BK278)</f>
        <v>0</v>
      </c>
    </row>
    <row r="271" spans="1:65" s="2" customFormat="1" ht="21.75" customHeight="1">
      <c r="A271" s="34"/>
      <c r="B271" s="35"/>
      <c r="C271" s="200" t="s">
        <v>475</v>
      </c>
      <c r="D271" s="200" t="s">
        <v>118</v>
      </c>
      <c r="E271" s="201" t="s">
        <v>476</v>
      </c>
      <c r="F271" s="202" t="s">
        <v>477</v>
      </c>
      <c r="G271" s="203" t="s">
        <v>177</v>
      </c>
      <c r="H271" s="204">
        <v>15.808999999999999</v>
      </c>
      <c r="I271" s="205"/>
      <c r="J271" s="206">
        <f>ROUND(I271*H271,2)</f>
        <v>0</v>
      </c>
      <c r="K271" s="207"/>
      <c r="L271" s="39"/>
      <c r="M271" s="208" t="s">
        <v>1</v>
      </c>
      <c r="N271" s="209" t="s">
        <v>37</v>
      </c>
      <c r="O271" s="71"/>
      <c r="P271" s="210">
        <f>O271*H271</f>
        <v>0</v>
      </c>
      <c r="Q271" s="210">
        <v>0</v>
      </c>
      <c r="R271" s="210">
        <f>Q271*H271</f>
        <v>0</v>
      </c>
      <c r="S271" s="210">
        <v>0</v>
      </c>
      <c r="T271" s="211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212" t="s">
        <v>122</v>
      </c>
      <c r="AT271" s="212" t="s">
        <v>118</v>
      </c>
      <c r="AU271" s="212" t="s">
        <v>81</v>
      </c>
      <c r="AY271" s="17" t="s">
        <v>116</v>
      </c>
      <c r="BE271" s="213">
        <f>IF(N271="základní",J271,0)</f>
        <v>0</v>
      </c>
      <c r="BF271" s="213">
        <f>IF(N271="snížená",J271,0)</f>
        <v>0</v>
      </c>
      <c r="BG271" s="213">
        <f>IF(N271="zákl. přenesená",J271,0)</f>
        <v>0</v>
      </c>
      <c r="BH271" s="213">
        <f>IF(N271="sníž. přenesená",J271,0)</f>
        <v>0</v>
      </c>
      <c r="BI271" s="213">
        <f>IF(N271="nulová",J271,0)</f>
        <v>0</v>
      </c>
      <c r="BJ271" s="17" t="s">
        <v>79</v>
      </c>
      <c r="BK271" s="213">
        <f>ROUND(I271*H271,2)</f>
        <v>0</v>
      </c>
      <c r="BL271" s="17" t="s">
        <v>122</v>
      </c>
      <c r="BM271" s="212" t="s">
        <v>478</v>
      </c>
    </row>
    <row r="272" spans="1:65" s="2" customFormat="1" ht="21.75" customHeight="1">
      <c r="A272" s="34"/>
      <c r="B272" s="35"/>
      <c r="C272" s="200" t="s">
        <v>479</v>
      </c>
      <c r="D272" s="200" t="s">
        <v>118</v>
      </c>
      <c r="E272" s="201" t="s">
        <v>480</v>
      </c>
      <c r="F272" s="202" t="s">
        <v>481</v>
      </c>
      <c r="G272" s="203" t="s">
        <v>177</v>
      </c>
      <c r="H272" s="204">
        <v>158.09</v>
      </c>
      <c r="I272" s="205"/>
      <c r="J272" s="206">
        <f>ROUND(I272*H272,2)</f>
        <v>0</v>
      </c>
      <c r="K272" s="207"/>
      <c r="L272" s="39"/>
      <c r="M272" s="208" t="s">
        <v>1</v>
      </c>
      <c r="N272" s="209" t="s">
        <v>37</v>
      </c>
      <c r="O272" s="71"/>
      <c r="P272" s="210">
        <f>O272*H272</f>
        <v>0</v>
      </c>
      <c r="Q272" s="210">
        <v>0</v>
      </c>
      <c r="R272" s="210">
        <f>Q272*H272</f>
        <v>0</v>
      </c>
      <c r="S272" s="210">
        <v>0</v>
      </c>
      <c r="T272" s="211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212" t="s">
        <v>122</v>
      </c>
      <c r="AT272" s="212" t="s">
        <v>118</v>
      </c>
      <c r="AU272" s="212" t="s">
        <v>81</v>
      </c>
      <c r="AY272" s="17" t="s">
        <v>116</v>
      </c>
      <c r="BE272" s="213">
        <f>IF(N272="základní",J272,0)</f>
        <v>0</v>
      </c>
      <c r="BF272" s="213">
        <f>IF(N272="snížená",J272,0)</f>
        <v>0</v>
      </c>
      <c r="BG272" s="213">
        <f>IF(N272="zákl. přenesená",J272,0)</f>
        <v>0</v>
      </c>
      <c r="BH272" s="213">
        <f>IF(N272="sníž. přenesená",J272,0)</f>
        <v>0</v>
      </c>
      <c r="BI272" s="213">
        <f>IF(N272="nulová",J272,0)</f>
        <v>0</v>
      </c>
      <c r="BJ272" s="17" t="s">
        <v>79</v>
      </c>
      <c r="BK272" s="213">
        <f>ROUND(I272*H272,2)</f>
        <v>0</v>
      </c>
      <c r="BL272" s="17" t="s">
        <v>122</v>
      </c>
      <c r="BM272" s="212" t="s">
        <v>482</v>
      </c>
    </row>
    <row r="273" spans="1:65" s="13" customFormat="1" ht="11.25">
      <c r="B273" s="214"/>
      <c r="C273" s="215"/>
      <c r="D273" s="216" t="s">
        <v>124</v>
      </c>
      <c r="E273" s="215"/>
      <c r="F273" s="218" t="s">
        <v>483</v>
      </c>
      <c r="G273" s="215"/>
      <c r="H273" s="219">
        <v>158.09</v>
      </c>
      <c r="I273" s="220"/>
      <c r="J273" s="215"/>
      <c r="K273" s="215"/>
      <c r="L273" s="221"/>
      <c r="M273" s="222"/>
      <c r="N273" s="223"/>
      <c r="O273" s="223"/>
      <c r="P273" s="223"/>
      <c r="Q273" s="223"/>
      <c r="R273" s="223"/>
      <c r="S273" s="223"/>
      <c r="T273" s="224"/>
      <c r="AT273" s="225" t="s">
        <v>124</v>
      </c>
      <c r="AU273" s="225" t="s">
        <v>81</v>
      </c>
      <c r="AV273" s="13" t="s">
        <v>81</v>
      </c>
      <c r="AW273" s="13" t="s">
        <v>4</v>
      </c>
      <c r="AX273" s="13" t="s">
        <v>79</v>
      </c>
      <c r="AY273" s="225" t="s">
        <v>116</v>
      </c>
    </row>
    <row r="274" spans="1:65" s="2" customFormat="1" ht="16.5" customHeight="1">
      <c r="A274" s="34"/>
      <c r="B274" s="35"/>
      <c r="C274" s="200" t="s">
        <v>484</v>
      </c>
      <c r="D274" s="200" t="s">
        <v>118</v>
      </c>
      <c r="E274" s="201" t="s">
        <v>485</v>
      </c>
      <c r="F274" s="202" t="s">
        <v>486</v>
      </c>
      <c r="G274" s="203" t="s">
        <v>177</v>
      </c>
      <c r="H274" s="204">
        <v>15.808999999999999</v>
      </c>
      <c r="I274" s="205"/>
      <c r="J274" s="206">
        <f>ROUND(I274*H274,2)</f>
        <v>0</v>
      </c>
      <c r="K274" s="207"/>
      <c r="L274" s="39"/>
      <c r="M274" s="208" t="s">
        <v>1</v>
      </c>
      <c r="N274" s="209" t="s">
        <v>37</v>
      </c>
      <c r="O274" s="71"/>
      <c r="P274" s="210">
        <f>O274*H274</f>
        <v>0</v>
      </c>
      <c r="Q274" s="210">
        <v>0</v>
      </c>
      <c r="R274" s="210">
        <f>Q274*H274</f>
        <v>0</v>
      </c>
      <c r="S274" s="210">
        <v>0</v>
      </c>
      <c r="T274" s="211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212" t="s">
        <v>122</v>
      </c>
      <c r="AT274" s="212" t="s">
        <v>118</v>
      </c>
      <c r="AU274" s="212" t="s">
        <v>81</v>
      </c>
      <c r="AY274" s="17" t="s">
        <v>116</v>
      </c>
      <c r="BE274" s="213">
        <f>IF(N274="základní",J274,0)</f>
        <v>0</v>
      </c>
      <c r="BF274" s="213">
        <f>IF(N274="snížená",J274,0)</f>
        <v>0</v>
      </c>
      <c r="BG274" s="213">
        <f>IF(N274="zákl. přenesená",J274,0)</f>
        <v>0</v>
      </c>
      <c r="BH274" s="213">
        <f>IF(N274="sníž. přenesená",J274,0)</f>
        <v>0</v>
      </c>
      <c r="BI274" s="213">
        <f>IF(N274="nulová",J274,0)</f>
        <v>0</v>
      </c>
      <c r="BJ274" s="17" t="s">
        <v>79</v>
      </c>
      <c r="BK274" s="213">
        <f>ROUND(I274*H274,2)</f>
        <v>0</v>
      </c>
      <c r="BL274" s="17" t="s">
        <v>122</v>
      </c>
      <c r="BM274" s="212" t="s">
        <v>487</v>
      </c>
    </row>
    <row r="275" spans="1:65" s="2" customFormat="1" ht="21.75" customHeight="1">
      <c r="A275" s="34"/>
      <c r="B275" s="35"/>
      <c r="C275" s="200" t="s">
        <v>488</v>
      </c>
      <c r="D275" s="200" t="s">
        <v>118</v>
      </c>
      <c r="E275" s="201" t="s">
        <v>489</v>
      </c>
      <c r="F275" s="202" t="s">
        <v>490</v>
      </c>
      <c r="G275" s="203" t="s">
        <v>177</v>
      </c>
      <c r="H275" s="204">
        <v>15.808999999999999</v>
      </c>
      <c r="I275" s="205"/>
      <c r="J275" s="206">
        <f>ROUND(I275*H275,2)</f>
        <v>0</v>
      </c>
      <c r="K275" s="207"/>
      <c r="L275" s="39"/>
      <c r="M275" s="208" t="s">
        <v>1</v>
      </c>
      <c r="N275" s="209" t="s">
        <v>37</v>
      </c>
      <c r="O275" s="71"/>
      <c r="P275" s="210">
        <f>O275*H275</f>
        <v>0</v>
      </c>
      <c r="Q275" s="210">
        <v>0</v>
      </c>
      <c r="R275" s="210">
        <f>Q275*H275</f>
        <v>0</v>
      </c>
      <c r="S275" s="210">
        <v>0</v>
      </c>
      <c r="T275" s="211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212" t="s">
        <v>122</v>
      </c>
      <c r="AT275" s="212" t="s">
        <v>118</v>
      </c>
      <c r="AU275" s="212" t="s">
        <v>81</v>
      </c>
      <c r="AY275" s="17" t="s">
        <v>116</v>
      </c>
      <c r="BE275" s="213">
        <f>IF(N275="základní",J275,0)</f>
        <v>0</v>
      </c>
      <c r="BF275" s="213">
        <f>IF(N275="snížená",J275,0)</f>
        <v>0</v>
      </c>
      <c r="BG275" s="213">
        <f>IF(N275="zákl. přenesená",J275,0)</f>
        <v>0</v>
      </c>
      <c r="BH275" s="213">
        <f>IF(N275="sníž. přenesená",J275,0)</f>
        <v>0</v>
      </c>
      <c r="BI275" s="213">
        <f>IF(N275="nulová",J275,0)</f>
        <v>0</v>
      </c>
      <c r="BJ275" s="17" t="s">
        <v>79</v>
      </c>
      <c r="BK275" s="213">
        <f>ROUND(I275*H275,2)</f>
        <v>0</v>
      </c>
      <c r="BL275" s="17" t="s">
        <v>122</v>
      </c>
      <c r="BM275" s="212" t="s">
        <v>491</v>
      </c>
    </row>
    <row r="276" spans="1:65" s="2" customFormat="1" ht="21.75" customHeight="1">
      <c r="A276" s="34"/>
      <c r="B276" s="35"/>
      <c r="C276" s="200" t="s">
        <v>492</v>
      </c>
      <c r="D276" s="200" t="s">
        <v>118</v>
      </c>
      <c r="E276" s="201" t="s">
        <v>493</v>
      </c>
      <c r="F276" s="202" t="s">
        <v>494</v>
      </c>
      <c r="G276" s="203" t="s">
        <v>177</v>
      </c>
      <c r="H276" s="204">
        <v>537.50599999999997</v>
      </c>
      <c r="I276" s="205"/>
      <c r="J276" s="206">
        <f>ROUND(I276*H276,2)</f>
        <v>0</v>
      </c>
      <c r="K276" s="207"/>
      <c r="L276" s="39"/>
      <c r="M276" s="208" t="s">
        <v>1</v>
      </c>
      <c r="N276" s="209" t="s">
        <v>37</v>
      </c>
      <c r="O276" s="71"/>
      <c r="P276" s="210">
        <f>O276*H276</f>
        <v>0</v>
      </c>
      <c r="Q276" s="210">
        <v>0</v>
      </c>
      <c r="R276" s="210">
        <f>Q276*H276</f>
        <v>0</v>
      </c>
      <c r="S276" s="210">
        <v>0</v>
      </c>
      <c r="T276" s="211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212" t="s">
        <v>122</v>
      </c>
      <c r="AT276" s="212" t="s">
        <v>118</v>
      </c>
      <c r="AU276" s="212" t="s">
        <v>81</v>
      </c>
      <c r="AY276" s="17" t="s">
        <v>116</v>
      </c>
      <c r="BE276" s="213">
        <f>IF(N276="základní",J276,0)</f>
        <v>0</v>
      </c>
      <c r="BF276" s="213">
        <f>IF(N276="snížená",J276,0)</f>
        <v>0</v>
      </c>
      <c r="BG276" s="213">
        <f>IF(N276="zákl. přenesená",J276,0)</f>
        <v>0</v>
      </c>
      <c r="BH276" s="213">
        <f>IF(N276="sníž. přenesená",J276,0)</f>
        <v>0</v>
      </c>
      <c r="BI276" s="213">
        <f>IF(N276="nulová",J276,0)</f>
        <v>0</v>
      </c>
      <c r="BJ276" s="17" t="s">
        <v>79</v>
      </c>
      <c r="BK276" s="213">
        <f>ROUND(I276*H276,2)</f>
        <v>0</v>
      </c>
      <c r="BL276" s="17" t="s">
        <v>122</v>
      </c>
      <c r="BM276" s="212" t="s">
        <v>495</v>
      </c>
    </row>
    <row r="277" spans="1:65" s="13" customFormat="1" ht="11.25">
      <c r="B277" s="214"/>
      <c r="C277" s="215"/>
      <c r="D277" s="216" t="s">
        <v>124</v>
      </c>
      <c r="E277" s="215"/>
      <c r="F277" s="218" t="s">
        <v>496</v>
      </c>
      <c r="G277" s="215"/>
      <c r="H277" s="219">
        <v>537.50599999999997</v>
      </c>
      <c r="I277" s="220"/>
      <c r="J277" s="215"/>
      <c r="K277" s="215"/>
      <c r="L277" s="221"/>
      <c r="M277" s="222"/>
      <c r="N277" s="223"/>
      <c r="O277" s="223"/>
      <c r="P277" s="223"/>
      <c r="Q277" s="223"/>
      <c r="R277" s="223"/>
      <c r="S277" s="223"/>
      <c r="T277" s="224"/>
      <c r="AT277" s="225" t="s">
        <v>124</v>
      </c>
      <c r="AU277" s="225" t="s">
        <v>81</v>
      </c>
      <c r="AV277" s="13" t="s">
        <v>81</v>
      </c>
      <c r="AW277" s="13" t="s">
        <v>4</v>
      </c>
      <c r="AX277" s="13" t="s">
        <v>79</v>
      </c>
      <c r="AY277" s="225" t="s">
        <v>116</v>
      </c>
    </row>
    <row r="278" spans="1:65" s="2" customFormat="1" ht="21.75" customHeight="1">
      <c r="A278" s="34"/>
      <c r="B278" s="35"/>
      <c r="C278" s="200" t="s">
        <v>497</v>
      </c>
      <c r="D278" s="200" t="s">
        <v>118</v>
      </c>
      <c r="E278" s="201" t="s">
        <v>498</v>
      </c>
      <c r="F278" s="202" t="s">
        <v>499</v>
      </c>
      <c r="G278" s="203" t="s">
        <v>177</v>
      </c>
      <c r="H278" s="204">
        <v>15.808999999999999</v>
      </c>
      <c r="I278" s="205"/>
      <c r="J278" s="206">
        <f>ROUND(I278*H278,2)</f>
        <v>0</v>
      </c>
      <c r="K278" s="207"/>
      <c r="L278" s="39"/>
      <c r="M278" s="208" t="s">
        <v>1</v>
      </c>
      <c r="N278" s="209" t="s">
        <v>37</v>
      </c>
      <c r="O278" s="71"/>
      <c r="P278" s="210">
        <f>O278*H278</f>
        <v>0</v>
      </c>
      <c r="Q278" s="210">
        <v>0</v>
      </c>
      <c r="R278" s="210">
        <f>Q278*H278</f>
        <v>0</v>
      </c>
      <c r="S278" s="210">
        <v>0</v>
      </c>
      <c r="T278" s="211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212" t="s">
        <v>122</v>
      </c>
      <c r="AT278" s="212" t="s">
        <v>118</v>
      </c>
      <c r="AU278" s="212" t="s">
        <v>81</v>
      </c>
      <c r="AY278" s="17" t="s">
        <v>116</v>
      </c>
      <c r="BE278" s="213">
        <f>IF(N278="základní",J278,0)</f>
        <v>0</v>
      </c>
      <c r="BF278" s="213">
        <f>IF(N278="snížená",J278,0)</f>
        <v>0</v>
      </c>
      <c r="BG278" s="213">
        <f>IF(N278="zákl. přenesená",J278,0)</f>
        <v>0</v>
      </c>
      <c r="BH278" s="213">
        <f>IF(N278="sníž. přenesená",J278,0)</f>
        <v>0</v>
      </c>
      <c r="BI278" s="213">
        <f>IF(N278="nulová",J278,0)</f>
        <v>0</v>
      </c>
      <c r="BJ278" s="17" t="s">
        <v>79</v>
      </c>
      <c r="BK278" s="213">
        <f>ROUND(I278*H278,2)</f>
        <v>0</v>
      </c>
      <c r="BL278" s="17" t="s">
        <v>122</v>
      </c>
      <c r="BM278" s="212" t="s">
        <v>500</v>
      </c>
    </row>
    <row r="279" spans="1:65" s="12" customFormat="1" ht="22.9" customHeight="1">
      <c r="B279" s="184"/>
      <c r="C279" s="185"/>
      <c r="D279" s="186" t="s">
        <v>71</v>
      </c>
      <c r="E279" s="198" t="s">
        <v>501</v>
      </c>
      <c r="F279" s="198" t="s">
        <v>502</v>
      </c>
      <c r="G279" s="185"/>
      <c r="H279" s="185"/>
      <c r="I279" s="188"/>
      <c r="J279" s="199">
        <f>BK279</f>
        <v>0</v>
      </c>
      <c r="K279" s="185"/>
      <c r="L279" s="190"/>
      <c r="M279" s="191"/>
      <c r="N279" s="192"/>
      <c r="O279" s="192"/>
      <c r="P279" s="193">
        <f>P280</f>
        <v>0</v>
      </c>
      <c r="Q279" s="192"/>
      <c r="R279" s="193">
        <f>R280</f>
        <v>0</v>
      </c>
      <c r="S279" s="192"/>
      <c r="T279" s="194">
        <f>T280</f>
        <v>0</v>
      </c>
      <c r="AR279" s="195" t="s">
        <v>79</v>
      </c>
      <c r="AT279" s="196" t="s">
        <v>71</v>
      </c>
      <c r="AU279" s="196" t="s">
        <v>79</v>
      </c>
      <c r="AY279" s="195" t="s">
        <v>116</v>
      </c>
      <c r="BK279" s="197">
        <f>BK280</f>
        <v>0</v>
      </c>
    </row>
    <row r="280" spans="1:65" s="2" customFormat="1" ht="21.75" customHeight="1">
      <c r="A280" s="34"/>
      <c r="B280" s="35"/>
      <c r="C280" s="200" t="s">
        <v>503</v>
      </c>
      <c r="D280" s="200" t="s">
        <v>118</v>
      </c>
      <c r="E280" s="201" t="s">
        <v>504</v>
      </c>
      <c r="F280" s="202" t="s">
        <v>505</v>
      </c>
      <c r="G280" s="203" t="s">
        <v>177</v>
      </c>
      <c r="H280" s="204">
        <v>42.959000000000003</v>
      </c>
      <c r="I280" s="205"/>
      <c r="J280" s="206">
        <f>ROUND(I280*H280,2)</f>
        <v>0</v>
      </c>
      <c r="K280" s="207"/>
      <c r="L280" s="39"/>
      <c r="M280" s="208" t="s">
        <v>1</v>
      </c>
      <c r="N280" s="209" t="s">
        <v>37</v>
      </c>
      <c r="O280" s="71"/>
      <c r="P280" s="210">
        <f>O280*H280</f>
        <v>0</v>
      </c>
      <c r="Q280" s="210">
        <v>0</v>
      </c>
      <c r="R280" s="210">
        <f>Q280*H280</f>
        <v>0</v>
      </c>
      <c r="S280" s="210">
        <v>0</v>
      </c>
      <c r="T280" s="211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212" t="s">
        <v>122</v>
      </c>
      <c r="AT280" s="212" t="s">
        <v>118</v>
      </c>
      <c r="AU280" s="212" t="s">
        <v>81</v>
      </c>
      <c r="AY280" s="17" t="s">
        <v>116</v>
      </c>
      <c r="BE280" s="213">
        <f>IF(N280="základní",J280,0)</f>
        <v>0</v>
      </c>
      <c r="BF280" s="213">
        <f>IF(N280="snížená",J280,0)</f>
        <v>0</v>
      </c>
      <c r="BG280" s="213">
        <f>IF(N280="zákl. přenesená",J280,0)</f>
        <v>0</v>
      </c>
      <c r="BH280" s="213">
        <f>IF(N280="sníž. přenesená",J280,0)</f>
        <v>0</v>
      </c>
      <c r="BI280" s="213">
        <f>IF(N280="nulová",J280,0)</f>
        <v>0</v>
      </c>
      <c r="BJ280" s="17" t="s">
        <v>79</v>
      </c>
      <c r="BK280" s="213">
        <f>ROUND(I280*H280,2)</f>
        <v>0</v>
      </c>
      <c r="BL280" s="17" t="s">
        <v>122</v>
      </c>
      <c r="BM280" s="212" t="s">
        <v>506</v>
      </c>
    </row>
    <row r="281" spans="1:65" s="12" customFormat="1" ht="25.9" customHeight="1">
      <c r="B281" s="184"/>
      <c r="C281" s="185"/>
      <c r="D281" s="186" t="s">
        <v>71</v>
      </c>
      <c r="E281" s="187" t="s">
        <v>507</v>
      </c>
      <c r="F281" s="187" t="s">
        <v>508</v>
      </c>
      <c r="G281" s="185"/>
      <c r="H281" s="185"/>
      <c r="I281" s="188"/>
      <c r="J281" s="189">
        <f>BK281</f>
        <v>0</v>
      </c>
      <c r="K281" s="185"/>
      <c r="L281" s="190"/>
      <c r="M281" s="191"/>
      <c r="N281" s="192"/>
      <c r="O281" s="192"/>
      <c r="P281" s="193">
        <f>SUM(P282:P290)</f>
        <v>0</v>
      </c>
      <c r="Q281" s="192"/>
      <c r="R281" s="193">
        <f>SUM(R282:R290)</f>
        <v>0</v>
      </c>
      <c r="S281" s="192"/>
      <c r="T281" s="194">
        <f>SUM(T282:T290)</f>
        <v>0</v>
      </c>
      <c r="AR281" s="195" t="s">
        <v>122</v>
      </c>
      <c r="AT281" s="196" t="s">
        <v>71</v>
      </c>
      <c r="AU281" s="196" t="s">
        <v>72</v>
      </c>
      <c r="AY281" s="195" t="s">
        <v>116</v>
      </c>
      <c r="BK281" s="197">
        <f>SUM(BK282:BK290)</f>
        <v>0</v>
      </c>
    </row>
    <row r="282" spans="1:65" s="2" customFormat="1" ht="21.75" customHeight="1">
      <c r="A282" s="34"/>
      <c r="B282" s="35"/>
      <c r="C282" s="200" t="s">
        <v>509</v>
      </c>
      <c r="D282" s="200" t="s">
        <v>118</v>
      </c>
      <c r="E282" s="201" t="s">
        <v>510</v>
      </c>
      <c r="F282" s="202" t="s">
        <v>511</v>
      </c>
      <c r="G282" s="203" t="s">
        <v>413</v>
      </c>
      <c r="H282" s="204">
        <v>1</v>
      </c>
      <c r="I282" s="205"/>
      <c r="J282" s="206">
        <f t="shared" ref="J282:J290" si="20">ROUND(I282*H282,2)</f>
        <v>0</v>
      </c>
      <c r="K282" s="207"/>
      <c r="L282" s="39"/>
      <c r="M282" s="208" t="s">
        <v>1</v>
      </c>
      <c r="N282" s="209" t="s">
        <v>37</v>
      </c>
      <c r="O282" s="71"/>
      <c r="P282" s="210">
        <f t="shared" ref="P282:P290" si="21">O282*H282</f>
        <v>0</v>
      </c>
      <c r="Q282" s="210">
        <v>0</v>
      </c>
      <c r="R282" s="210">
        <f t="shared" ref="R282:R290" si="22">Q282*H282</f>
        <v>0</v>
      </c>
      <c r="S282" s="210">
        <v>0</v>
      </c>
      <c r="T282" s="211">
        <f t="shared" ref="T282:T290" si="23"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212" t="s">
        <v>512</v>
      </c>
      <c r="AT282" s="212" t="s">
        <v>118</v>
      </c>
      <c r="AU282" s="212" t="s">
        <v>79</v>
      </c>
      <c r="AY282" s="17" t="s">
        <v>116</v>
      </c>
      <c r="BE282" s="213">
        <f t="shared" ref="BE282:BE290" si="24">IF(N282="základní",J282,0)</f>
        <v>0</v>
      </c>
      <c r="BF282" s="213">
        <f t="shared" ref="BF282:BF290" si="25">IF(N282="snížená",J282,0)</f>
        <v>0</v>
      </c>
      <c r="BG282" s="213">
        <f t="shared" ref="BG282:BG290" si="26">IF(N282="zákl. přenesená",J282,0)</f>
        <v>0</v>
      </c>
      <c r="BH282" s="213">
        <f t="shared" ref="BH282:BH290" si="27">IF(N282="sníž. přenesená",J282,0)</f>
        <v>0</v>
      </c>
      <c r="BI282" s="213">
        <f t="shared" ref="BI282:BI290" si="28">IF(N282="nulová",J282,0)</f>
        <v>0</v>
      </c>
      <c r="BJ282" s="17" t="s">
        <v>79</v>
      </c>
      <c r="BK282" s="213">
        <f t="shared" ref="BK282:BK290" si="29">ROUND(I282*H282,2)</f>
        <v>0</v>
      </c>
      <c r="BL282" s="17" t="s">
        <v>512</v>
      </c>
      <c r="BM282" s="212" t="s">
        <v>513</v>
      </c>
    </row>
    <row r="283" spans="1:65" s="2" customFormat="1" ht="16.5" customHeight="1">
      <c r="A283" s="34"/>
      <c r="B283" s="35"/>
      <c r="C283" s="200" t="s">
        <v>514</v>
      </c>
      <c r="D283" s="200" t="s">
        <v>118</v>
      </c>
      <c r="E283" s="201" t="s">
        <v>515</v>
      </c>
      <c r="F283" s="202" t="s">
        <v>516</v>
      </c>
      <c r="G283" s="203" t="s">
        <v>517</v>
      </c>
      <c r="H283" s="204">
        <v>24</v>
      </c>
      <c r="I283" s="205"/>
      <c r="J283" s="206">
        <f t="shared" si="20"/>
        <v>0</v>
      </c>
      <c r="K283" s="207"/>
      <c r="L283" s="39"/>
      <c r="M283" s="208" t="s">
        <v>1</v>
      </c>
      <c r="N283" s="209" t="s">
        <v>37</v>
      </c>
      <c r="O283" s="71"/>
      <c r="P283" s="210">
        <f t="shared" si="21"/>
        <v>0</v>
      </c>
      <c r="Q283" s="210">
        <v>0</v>
      </c>
      <c r="R283" s="210">
        <f t="shared" si="22"/>
        <v>0</v>
      </c>
      <c r="S283" s="210">
        <v>0</v>
      </c>
      <c r="T283" s="211">
        <f t="shared" si="23"/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212" t="s">
        <v>512</v>
      </c>
      <c r="AT283" s="212" t="s">
        <v>118</v>
      </c>
      <c r="AU283" s="212" t="s">
        <v>79</v>
      </c>
      <c r="AY283" s="17" t="s">
        <v>116</v>
      </c>
      <c r="BE283" s="213">
        <f t="shared" si="24"/>
        <v>0</v>
      </c>
      <c r="BF283" s="213">
        <f t="shared" si="25"/>
        <v>0</v>
      </c>
      <c r="BG283" s="213">
        <f t="shared" si="26"/>
        <v>0</v>
      </c>
      <c r="BH283" s="213">
        <f t="shared" si="27"/>
        <v>0</v>
      </c>
      <c r="BI283" s="213">
        <f t="shared" si="28"/>
        <v>0</v>
      </c>
      <c r="BJ283" s="17" t="s">
        <v>79</v>
      </c>
      <c r="BK283" s="213">
        <f t="shared" si="29"/>
        <v>0</v>
      </c>
      <c r="BL283" s="17" t="s">
        <v>512</v>
      </c>
      <c r="BM283" s="212" t="s">
        <v>518</v>
      </c>
    </row>
    <row r="284" spans="1:65" s="2" customFormat="1" ht="16.5" customHeight="1">
      <c r="A284" s="34"/>
      <c r="B284" s="35"/>
      <c r="C284" s="200" t="s">
        <v>519</v>
      </c>
      <c r="D284" s="200" t="s">
        <v>118</v>
      </c>
      <c r="E284" s="201" t="s">
        <v>520</v>
      </c>
      <c r="F284" s="202" t="s">
        <v>521</v>
      </c>
      <c r="G284" s="203" t="s">
        <v>413</v>
      </c>
      <c r="H284" s="204">
        <v>4</v>
      </c>
      <c r="I284" s="205"/>
      <c r="J284" s="206">
        <f t="shared" si="20"/>
        <v>0</v>
      </c>
      <c r="K284" s="207"/>
      <c r="L284" s="39"/>
      <c r="M284" s="208" t="s">
        <v>1</v>
      </c>
      <c r="N284" s="209" t="s">
        <v>37</v>
      </c>
      <c r="O284" s="71"/>
      <c r="P284" s="210">
        <f t="shared" si="21"/>
        <v>0</v>
      </c>
      <c r="Q284" s="210">
        <v>0</v>
      </c>
      <c r="R284" s="210">
        <f t="shared" si="22"/>
        <v>0</v>
      </c>
      <c r="S284" s="210">
        <v>0</v>
      </c>
      <c r="T284" s="211">
        <f t="shared" si="23"/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212" t="s">
        <v>512</v>
      </c>
      <c r="AT284" s="212" t="s">
        <v>118</v>
      </c>
      <c r="AU284" s="212" t="s">
        <v>79</v>
      </c>
      <c r="AY284" s="17" t="s">
        <v>116</v>
      </c>
      <c r="BE284" s="213">
        <f t="shared" si="24"/>
        <v>0</v>
      </c>
      <c r="BF284" s="213">
        <f t="shared" si="25"/>
        <v>0</v>
      </c>
      <c r="BG284" s="213">
        <f t="shared" si="26"/>
        <v>0</v>
      </c>
      <c r="BH284" s="213">
        <f t="shared" si="27"/>
        <v>0</v>
      </c>
      <c r="BI284" s="213">
        <f t="shared" si="28"/>
        <v>0</v>
      </c>
      <c r="BJ284" s="17" t="s">
        <v>79</v>
      </c>
      <c r="BK284" s="213">
        <f t="shared" si="29"/>
        <v>0</v>
      </c>
      <c r="BL284" s="17" t="s">
        <v>512</v>
      </c>
      <c r="BM284" s="212" t="s">
        <v>522</v>
      </c>
    </row>
    <row r="285" spans="1:65" s="2" customFormat="1" ht="16.5" customHeight="1">
      <c r="A285" s="34"/>
      <c r="B285" s="35"/>
      <c r="C285" s="200" t="s">
        <v>523</v>
      </c>
      <c r="D285" s="200" t="s">
        <v>118</v>
      </c>
      <c r="E285" s="201" t="s">
        <v>524</v>
      </c>
      <c r="F285" s="202" t="s">
        <v>525</v>
      </c>
      <c r="G285" s="203" t="s">
        <v>413</v>
      </c>
      <c r="H285" s="204">
        <v>5</v>
      </c>
      <c r="I285" s="205"/>
      <c r="J285" s="206">
        <f t="shared" si="20"/>
        <v>0</v>
      </c>
      <c r="K285" s="207"/>
      <c r="L285" s="39"/>
      <c r="M285" s="208" t="s">
        <v>1</v>
      </c>
      <c r="N285" s="209" t="s">
        <v>37</v>
      </c>
      <c r="O285" s="71"/>
      <c r="P285" s="210">
        <f t="shared" si="21"/>
        <v>0</v>
      </c>
      <c r="Q285" s="210">
        <v>0</v>
      </c>
      <c r="R285" s="210">
        <f t="shared" si="22"/>
        <v>0</v>
      </c>
      <c r="S285" s="210">
        <v>0</v>
      </c>
      <c r="T285" s="211">
        <f t="shared" si="23"/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212" t="s">
        <v>512</v>
      </c>
      <c r="AT285" s="212" t="s">
        <v>118</v>
      </c>
      <c r="AU285" s="212" t="s">
        <v>79</v>
      </c>
      <c r="AY285" s="17" t="s">
        <v>116</v>
      </c>
      <c r="BE285" s="213">
        <f t="shared" si="24"/>
        <v>0</v>
      </c>
      <c r="BF285" s="213">
        <f t="shared" si="25"/>
        <v>0</v>
      </c>
      <c r="BG285" s="213">
        <f t="shared" si="26"/>
        <v>0</v>
      </c>
      <c r="BH285" s="213">
        <f t="shared" si="27"/>
        <v>0</v>
      </c>
      <c r="BI285" s="213">
        <f t="shared" si="28"/>
        <v>0</v>
      </c>
      <c r="BJ285" s="17" t="s">
        <v>79</v>
      </c>
      <c r="BK285" s="213">
        <f t="shared" si="29"/>
        <v>0</v>
      </c>
      <c r="BL285" s="17" t="s">
        <v>512</v>
      </c>
      <c r="BM285" s="212" t="s">
        <v>526</v>
      </c>
    </row>
    <row r="286" spans="1:65" s="2" customFormat="1" ht="21.75" customHeight="1">
      <c r="A286" s="34"/>
      <c r="B286" s="35"/>
      <c r="C286" s="200" t="s">
        <v>527</v>
      </c>
      <c r="D286" s="200" t="s">
        <v>118</v>
      </c>
      <c r="E286" s="201" t="s">
        <v>528</v>
      </c>
      <c r="F286" s="202" t="s">
        <v>529</v>
      </c>
      <c r="G286" s="203" t="s">
        <v>413</v>
      </c>
      <c r="H286" s="204">
        <v>3</v>
      </c>
      <c r="I286" s="205"/>
      <c r="J286" s="206">
        <f t="shared" si="20"/>
        <v>0</v>
      </c>
      <c r="K286" s="207"/>
      <c r="L286" s="39"/>
      <c r="M286" s="208" t="s">
        <v>1</v>
      </c>
      <c r="N286" s="209" t="s">
        <v>37</v>
      </c>
      <c r="O286" s="71"/>
      <c r="P286" s="210">
        <f t="shared" si="21"/>
        <v>0</v>
      </c>
      <c r="Q286" s="210">
        <v>0</v>
      </c>
      <c r="R286" s="210">
        <f t="shared" si="22"/>
        <v>0</v>
      </c>
      <c r="S286" s="210">
        <v>0</v>
      </c>
      <c r="T286" s="211">
        <f t="shared" si="23"/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212" t="s">
        <v>512</v>
      </c>
      <c r="AT286" s="212" t="s">
        <v>118</v>
      </c>
      <c r="AU286" s="212" t="s">
        <v>79</v>
      </c>
      <c r="AY286" s="17" t="s">
        <v>116</v>
      </c>
      <c r="BE286" s="213">
        <f t="shared" si="24"/>
        <v>0</v>
      </c>
      <c r="BF286" s="213">
        <f t="shared" si="25"/>
        <v>0</v>
      </c>
      <c r="BG286" s="213">
        <f t="shared" si="26"/>
        <v>0</v>
      </c>
      <c r="BH286" s="213">
        <f t="shared" si="27"/>
        <v>0</v>
      </c>
      <c r="BI286" s="213">
        <f t="shared" si="28"/>
        <v>0</v>
      </c>
      <c r="BJ286" s="17" t="s">
        <v>79</v>
      </c>
      <c r="BK286" s="213">
        <f t="shared" si="29"/>
        <v>0</v>
      </c>
      <c r="BL286" s="17" t="s">
        <v>512</v>
      </c>
      <c r="BM286" s="212" t="s">
        <v>530</v>
      </c>
    </row>
    <row r="287" spans="1:65" s="2" customFormat="1" ht="21.75" customHeight="1">
      <c r="A287" s="34"/>
      <c r="B287" s="35"/>
      <c r="C287" s="200" t="s">
        <v>531</v>
      </c>
      <c r="D287" s="200" t="s">
        <v>118</v>
      </c>
      <c r="E287" s="201" t="s">
        <v>532</v>
      </c>
      <c r="F287" s="202" t="s">
        <v>533</v>
      </c>
      <c r="G287" s="203" t="s">
        <v>413</v>
      </c>
      <c r="H287" s="204">
        <v>1</v>
      </c>
      <c r="I287" s="205"/>
      <c r="J287" s="206">
        <f t="shared" si="20"/>
        <v>0</v>
      </c>
      <c r="K287" s="207"/>
      <c r="L287" s="39"/>
      <c r="M287" s="208" t="s">
        <v>1</v>
      </c>
      <c r="N287" s="209" t="s">
        <v>37</v>
      </c>
      <c r="O287" s="71"/>
      <c r="P287" s="210">
        <f t="shared" si="21"/>
        <v>0</v>
      </c>
      <c r="Q287" s="210">
        <v>0</v>
      </c>
      <c r="R287" s="210">
        <f t="shared" si="22"/>
        <v>0</v>
      </c>
      <c r="S287" s="210">
        <v>0</v>
      </c>
      <c r="T287" s="211">
        <f t="shared" si="23"/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212" t="s">
        <v>512</v>
      </c>
      <c r="AT287" s="212" t="s">
        <v>118</v>
      </c>
      <c r="AU287" s="212" t="s">
        <v>79</v>
      </c>
      <c r="AY287" s="17" t="s">
        <v>116</v>
      </c>
      <c r="BE287" s="213">
        <f t="shared" si="24"/>
        <v>0</v>
      </c>
      <c r="BF287" s="213">
        <f t="shared" si="25"/>
        <v>0</v>
      </c>
      <c r="BG287" s="213">
        <f t="shared" si="26"/>
        <v>0</v>
      </c>
      <c r="BH287" s="213">
        <f t="shared" si="27"/>
        <v>0</v>
      </c>
      <c r="BI287" s="213">
        <f t="shared" si="28"/>
        <v>0</v>
      </c>
      <c r="BJ287" s="17" t="s">
        <v>79</v>
      </c>
      <c r="BK287" s="213">
        <f t="shared" si="29"/>
        <v>0</v>
      </c>
      <c r="BL287" s="17" t="s">
        <v>512</v>
      </c>
      <c r="BM287" s="212" t="s">
        <v>534</v>
      </c>
    </row>
    <row r="288" spans="1:65" s="2" customFormat="1" ht="16.5" customHeight="1">
      <c r="A288" s="34"/>
      <c r="B288" s="35"/>
      <c r="C288" s="200" t="s">
        <v>535</v>
      </c>
      <c r="D288" s="200" t="s">
        <v>118</v>
      </c>
      <c r="E288" s="201" t="s">
        <v>536</v>
      </c>
      <c r="F288" s="202" t="s">
        <v>537</v>
      </c>
      <c r="G288" s="203" t="s">
        <v>413</v>
      </c>
      <c r="H288" s="204">
        <v>1</v>
      </c>
      <c r="I288" s="205"/>
      <c r="J288" s="206">
        <f t="shared" si="20"/>
        <v>0</v>
      </c>
      <c r="K288" s="207"/>
      <c r="L288" s="39"/>
      <c r="M288" s="208" t="s">
        <v>1</v>
      </c>
      <c r="N288" s="209" t="s">
        <v>37</v>
      </c>
      <c r="O288" s="71"/>
      <c r="P288" s="210">
        <f t="shared" si="21"/>
        <v>0</v>
      </c>
      <c r="Q288" s="210">
        <v>0</v>
      </c>
      <c r="R288" s="210">
        <f t="shared" si="22"/>
        <v>0</v>
      </c>
      <c r="S288" s="210">
        <v>0</v>
      </c>
      <c r="T288" s="211">
        <f t="shared" si="23"/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212" t="s">
        <v>512</v>
      </c>
      <c r="AT288" s="212" t="s">
        <v>118</v>
      </c>
      <c r="AU288" s="212" t="s">
        <v>79</v>
      </c>
      <c r="AY288" s="17" t="s">
        <v>116</v>
      </c>
      <c r="BE288" s="213">
        <f t="shared" si="24"/>
        <v>0</v>
      </c>
      <c r="BF288" s="213">
        <f t="shared" si="25"/>
        <v>0</v>
      </c>
      <c r="BG288" s="213">
        <f t="shared" si="26"/>
        <v>0</v>
      </c>
      <c r="BH288" s="213">
        <f t="shared" si="27"/>
        <v>0</v>
      </c>
      <c r="BI288" s="213">
        <f t="shared" si="28"/>
        <v>0</v>
      </c>
      <c r="BJ288" s="17" t="s">
        <v>79</v>
      </c>
      <c r="BK288" s="213">
        <f t="shared" si="29"/>
        <v>0</v>
      </c>
      <c r="BL288" s="17" t="s">
        <v>512</v>
      </c>
      <c r="BM288" s="212" t="s">
        <v>538</v>
      </c>
    </row>
    <row r="289" spans="1:65" s="2" customFormat="1" ht="16.5" customHeight="1">
      <c r="A289" s="34"/>
      <c r="B289" s="35"/>
      <c r="C289" s="200" t="s">
        <v>539</v>
      </c>
      <c r="D289" s="200" t="s">
        <v>118</v>
      </c>
      <c r="E289" s="201" t="s">
        <v>540</v>
      </c>
      <c r="F289" s="202" t="s">
        <v>541</v>
      </c>
      <c r="G289" s="203" t="s">
        <v>413</v>
      </c>
      <c r="H289" s="204">
        <v>1</v>
      </c>
      <c r="I289" s="205"/>
      <c r="J289" s="206">
        <f t="shared" si="20"/>
        <v>0</v>
      </c>
      <c r="K289" s="207"/>
      <c r="L289" s="39"/>
      <c r="M289" s="208" t="s">
        <v>1</v>
      </c>
      <c r="N289" s="209" t="s">
        <v>37</v>
      </c>
      <c r="O289" s="71"/>
      <c r="P289" s="210">
        <f t="shared" si="21"/>
        <v>0</v>
      </c>
      <c r="Q289" s="210">
        <v>0</v>
      </c>
      <c r="R289" s="210">
        <f t="shared" si="22"/>
        <v>0</v>
      </c>
      <c r="S289" s="210">
        <v>0</v>
      </c>
      <c r="T289" s="211">
        <f t="shared" si="23"/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212" t="s">
        <v>512</v>
      </c>
      <c r="AT289" s="212" t="s">
        <v>118</v>
      </c>
      <c r="AU289" s="212" t="s">
        <v>79</v>
      </c>
      <c r="AY289" s="17" t="s">
        <v>116</v>
      </c>
      <c r="BE289" s="213">
        <f t="shared" si="24"/>
        <v>0</v>
      </c>
      <c r="BF289" s="213">
        <f t="shared" si="25"/>
        <v>0</v>
      </c>
      <c r="BG289" s="213">
        <f t="shared" si="26"/>
        <v>0</v>
      </c>
      <c r="BH289" s="213">
        <f t="shared" si="27"/>
        <v>0</v>
      </c>
      <c r="BI289" s="213">
        <f t="shared" si="28"/>
        <v>0</v>
      </c>
      <c r="BJ289" s="17" t="s">
        <v>79</v>
      </c>
      <c r="BK289" s="213">
        <f t="shared" si="29"/>
        <v>0</v>
      </c>
      <c r="BL289" s="17" t="s">
        <v>512</v>
      </c>
      <c r="BM289" s="212" t="s">
        <v>542</v>
      </c>
    </row>
    <row r="290" spans="1:65" s="2" customFormat="1" ht="16.5" customHeight="1">
      <c r="A290" s="34"/>
      <c r="B290" s="35"/>
      <c r="C290" s="200" t="s">
        <v>543</v>
      </c>
      <c r="D290" s="200" t="s">
        <v>118</v>
      </c>
      <c r="E290" s="201" t="s">
        <v>544</v>
      </c>
      <c r="F290" s="202" t="s">
        <v>545</v>
      </c>
      <c r="G290" s="203" t="s">
        <v>413</v>
      </c>
      <c r="H290" s="204">
        <v>1</v>
      </c>
      <c r="I290" s="205"/>
      <c r="J290" s="206">
        <f t="shared" si="20"/>
        <v>0</v>
      </c>
      <c r="K290" s="207"/>
      <c r="L290" s="39"/>
      <c r="M290" s="259" t="s">
        <v>1</v>
      </c>
      <c r="N290" s="260" t="s">
        <v>37</v>
      </c>
      <c r="O290" s="261"/>
      <c r="P290" s="262">
        <f t="shared" si="21"/>
        <v>0</v>
      </c>
      <c r="Q290" s="262">
        <v>0</v>
      </c>
      <c r="R290" s="262">
        <f t="shared" si="22"/>
        <v>0</v>
      </c>
      <c r="S290" s="262">
        <v>0</v>
      </c>
      <c r="T290" s="263">
        <f t="shared" si="23"/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212" t="s">
        <v>512</v>
      </c>
      <c r="AT290" s="212" t="s">
        <v>118</v>
      </c>
      <c r="AU290" s="212" t="s">
        <v>79</v>
      </c>
      <c r="AY290" s="17" t="s">
        <v>116</v>
      </c>
      <c r="BE290" s="213">
        <f t="shared" si="24"/>
        <v>0</v>
      </c>
      <c r="BF290" s="213">
        <f t="shared" si="25"/>
        <v>0</v>
      </c>
      <c r="BG290" s="213">
        <f t="shared" si="26"/>
        <v>0</v>
      </c>
      <c r="BH290" s="213">
        <f t="shared" si="27"/>
        <v>0</v>
      </c>
      <c r="BI290" s="213">
        <f t="shared" si="28"/>
        <v>0</v>
      </c>
      <c r="BJ290" s="17" t="s">
        <v>79</v>
      </c>
      <c r="BK290" s="213">
        <f t="shared" si="29"/>
        <v>0</v>
      </c>
      <c r="BL290" s="17" t="s">
        <v>512</v>
      </c>
      <c r="BM290" s="212" t="s">
        <v>546</v>
      </c>
    </row>
    <row r="291" spans="1:65" s="2" customFormat="1" ht="6.95" customHeight="1">
      <c r="A291" s="34"/>
      <c r="B291" s="54"/>
      <c r="C291" s="55"/>
      <c r="D291" s="55"/>
      <c r="E291" s="55"/>
      <c r="F291" s="55"/>
      <c r="G291" s="55"/>
      <c r="H291" s="55"/>
      <c r="I291" s="148"/>
      <c r="J291" s="55"/>
      <c r="K291" s="55"/>
      <c r="L291" s="39"/>
      <c r="M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</row>
  </sheetData>
  <sheetProtection algorithmName="SHA-512" hashValue="y4fdH2omXM1VYTvUtQZ8q5EoOZZ3sY4S4sLV0QEUDHIO+txf/9cf54P1Av1DctpIpAtsSjGcyzjga0Vblsr+Sw==" saltValue="LIbrY06yhUHcWvmpOxGj/HOCw5+/yXmT/NYZmE3G4lJ4Bm1t5Hes1oEq9nJaVVPqk2/ry0JKVzt0hg/WVaS4Ow==" spinCount="100000" sheet="1" objects="1" scenarios="1" formatColumns="0" formatRows="0" autoFilter="0"/>
  <autoFilter ref="C126:K29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20-576-1 - Rekonstrukce s...</vt:lpstr>
      <vt:lpstr>'20-576-1 - Rekonstrukce s...'!Názvy_tisku</vt:lpstr>
      <vt:lpstr>'Rekapitulace stavby'!Názvy_tisku</vt:lpstr>
      <vt:lpstr>'20-576-1 - Rekonstrukce s...'!Oblast_tisku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Maleček</dc:creator>
  <cp:lastModifiedBy>Ladislav Maleček</cp:lastModifiedBy>
  <dcterms:created xsi:type="dcterms:W3CDTF">2020-10-26T08:12:37Z</dcterms:created>
  <dcterms:modified xsi:type="dcterms:W3CDTF">2020-10-26T08:13:47Z</dcterms:modified>
</cp:coreProperties>
</file>