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0730" windowHeight="11160" activeTab="1"/>
  </bookViews>
  <sheets>
    <sheet name="Pokyny pro vyplnění" sheetId="11" r:id="rId1"/>
    <sheet name="Stavba" sheetId="1" r:id="rId2"/>
    <sheet name="VzorPolozky" sheetId="10" state="hidden" r:id="rId3"/>
    <sheet name="1 3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3 Pol'!$A$1:$W$194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6" i="1" l="1"/>
  <c r="I65" i="1"/>
  <c r="I64" i="1"/>
  <c r="I63" i="1"/>
  <c r="I62" i="1"/>
  <c r="I61" i="1"/>
  <c r="I60" i="1"/>
  <c r="I16" i="1" s="1"/>
  <c r="I59" i="1"/>
  <c r="I58" i="1"/>
  <c r="I57" i="1"/>
  <c r="I56" i="1"/>
  <c r="I55" i="1"/>
  <c r="I54" i="1"/>
  <c r="I53" i="1"/>
  <c r="I52" i="1"/>
  <c r="I51" i="1"/>
  <c r="I50" i="1"/>
  <c r="I49" i="1"/>
  <c r="G41" i="1"/>
  <c r="F41" i="1"/>
  <c r="G40" i="1"/>
  <c r="H40" i="1" s="1"/>
  <c r="I40" i="1" s="1"/>
  <c r="F40" i="1"/>
  <c r="G39" i="1"/>
  <c r="F39" i="1"/>
  <c r="G193" i="12"/>
  <c r="BA156" i="12"/>
  <c r="BA133" i="12"/>
  <c r="BA108" i="12"/>
  <c r="BA105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3" i="12"/>
  <c r="I13" i="12"/>
  <c r="K13" i="12"/>
  <c r="M13" i="12"/>
  <c r="O13" i="12"/>
  <c r="Q13" i="12"/>
  <c r="V13" i="12"/>
  <c r="G16" i="12"/>
  <c r="I16" i="12"/>
  <c r="K16" i="12"/>
  <c r="M16" i="12"/>
  <c r="O16" i="12"/>
  <c r="Q16" i="12"/>
  <c r="V16" i="12"/>
  <c r="G19" i="12"/>
  <c r="G8" i="12" s="1"/>
  <c r="I19" i="12"/>
  <c r="K19" i="12"/>
  <c r="O19" i="12"/>
  <c r="O8" i="12" s="1"/>
  <c r="Q19" i="12"/>
  <c r="V19" i="12"/>
  <c r="G24" i="12"/>
  <c r="M24" i="12" s="1"/>
  <c r="I24" i="12"/>
  <c r="K24" i="12"/>
  <c r="O24" i="12"/>
  <c r="Q24" i="12"/>
  <c r="V24" i="12"/>
  <c r="G29" i="12"/>
  <c r="I29" i="12"/>
  <c r="K29" i="12"/>
  <c r="M29" i="12"/>
  <c r="O29" i="12"/>
  <c r="Q29" i="12"/>
  <c r="V29" i="12"/>
  <c r="G34" i="12"/>
  <c r="I34" i="12"/>
  <c r="K34" i="12"/>
  <c r="M34" i="12"/>
  <c r="O34" i="12"/>
  <c r="Q34" i="12"/>
  <c r="V34" i="12"/>
  <c r="G37" i="12"/>
  <c r="M37" i="12" s="1"/>
  <c r="I37" i="12"/>
  <c r="K37" i="12"/>
  <c r="O37" i="12"/>
  <c r="Q37" i="12"/>
  <c r="V37" i="12"/>
  <c r="G41" i="12"/>
  <c r="M41" i="12" s="1"/>
  <c r="I41" i="12"/>
  <c r="K41" i="12"/>
  <c r="O41" i="12"/>
  <c r="Q41" i="12"/>
  <c r="V41" i="12"/>
  <c r="G44" i="12"/>
  <c r="I44" i="12"/>
  <c r="K44" i="12"/>
  <c r="M44" i="12"/>
  <c r="O44" i="12"/>
  <c r="Q44" i="12"/>
  <c r="V44" i="12"/>
  <c r="G50" i="12"/>
  <c r="I50" i="12"/>
  <c r="K50" i="12"/>
  <c r="M50" i="12"/>
  <c r="O50" i="12"/>
  <c r="Q50" i="12"/>
  <c r="V50" i="12"/>
  <c r="G52" i="12"/>
  <c r="M52" i="12" s="1"/>
  <c r="I52" i="12"/>
  <c r="K52" i="12"/>
  <c r="O52" i="12"/>
  <c r="Q52" i="12"/>
  <c r="V52" i="12"/>
  <c r="G57" i="12"/>
  <c r="I57" i="12"/>
  <c r="K57" i="12"/>
  <c r="M57" i="12"/>
  <c r="O57" i="12"/>
  <c r="Q57" i="12"/>
  <c r="V57" i="12"/>
  <c r="G61" i="12"/>
  <c r="M61" i="12" s="1"/>
  <c r="I61" i="12"/>
  <c r="K61" i="12"/>
  <c r="O61" i="12"/>
  <c r="Q61" i="12"/>
  <c r="V61" i="12"/>
  <c r="G67" i="12"/>
  <c r="G66" i="12" s="1"/>
  <c r="I67" i="12"/>
  <c r="I66" i="12" s="1"/>
  <c r="K67" i="12"/>
  <c r="K66" i="12" s="1"/>
  <c r="O67" i="12"/>
  <c r="O66" i="12" s="1"/>
  <c r="Q67" i="12"/>
  <c r="Q66" i="12" s="1"/>
  <c r="V67" i="12"/>
  <c r="V66" i="12" s="1"/>
  <c r="G69" i="12"/>
  <c r="I69" i="12"/>
  <c r="K69" i="12"/>
  <c r="K68" i="12" s="1"/>
  <c r="M69" i="12"/>
  <c r="M68" i="12" s="1"/>
  <c r="O69" i="12"/>
  <c r="Q69" i="12"/>
  <c r="V69" i="12"/>
  <c r="V68" i="12" s="1"/>
  <c r="G73" i="12"/>
  <c r="G68" i="12" s="1"/>
  <c r="I73" i="12"/>
  <c r="K73" i="12"/>
  <c r="M73" i="12"/>
  <c r="O73" i="12"/>
  <c r="O68" i="12" s="1"/>
  <c r="Q73" i="12"/>
  <c r="V73" i="12"/>
  <c r="G77" i="12"/>
  <c r="M77" i="12" s="1"/>
  <c r="I77" i="12"/>
  <c r="K77" i="12"/>
  <c r="O77" i="12"/>
  <c r="Q77" i="12"/>
  <c r="V77" i="12"/>
  <c r="G81" i="12"/>
  <c r="M81" i="12" s="1"/>
  <c r="I81" i="12"/>
  <c r="I68" i="12" s="1"/>
  <c r="K81" i="12"/>
  <c r="O81" i="12"/>
  <c r="Q81" i="12"/>
  <c r="Q68" i="12" s="1"/>
  <c r="V81" i="12"/>
  <c r="G83" i="12"/>
  <c r="I83" i="12"/>
  <c r="K83" i="12"/>
  <c r="M83" i="12"/>
  <c r="O83" i="12"/>
  <c r="Q83" i="12"/>
  <c r="V83" i="12"/>
  <c r="G86" i="12"/>
  <c r="G85" i="12" s="1"/>
  <c r="I86" i="12"/>
  <c r="I85" i="12" s="1"/>
  <c r="K86" i="12"/>
  <c r="O86" i="12"/>
  <c r="O85" i="12" s="1"/>
  <c r="Q86" i="12"/>
  <c r="Q85" i="12" s="1"/>
  <c r="V86" i="12"/>
  <c r="G92" i="12"/>
  <c r="M92" i="12" s="1"/>
  <c r="I92" i="12"/>
  <c r="K92" i="12"/>
  <c r="K85" i="12" s="1"/>
  <c r="O92" i="12"/>
  <c r="Q92" i="12"/>
  <c r="V92" i="12"/>
  <c r="V85" i="12" s="1"/>
  <c r="K99" i="12"/>
  <c r="V99" i="12"/>
  <c r="G100" i="12"/>
  <c r="G99" i="12" s="1"/>
  <c r="I100" i="12"/>
  <c r="I99" i="12" s="1"/>
  <c r="K100" i="12"/>
  <c r="M100" i="12"/>
  <c r="O100" i="12"/>
  <c r="O99" i="12" s="1"/>
  <c r="Q100" i="12"/>
  <c r="Q99" i="12" s="1"/>
  <c r="V100" i="12"/>
  <c r="G104" i="12"/>
  <c r="M104" i="12" s="1"/>
  <c r="I104" i="12"/>
  <c r="K104" i="12"/>
  <c r="O104" i="12"/>
  <c r="Q104" i="12"/>
  <c r="V104" i="12"/>
  <c r="G107" i="12"/>
  <c r="M107" i="12" s="1"/>
  <c r="I107" i="12"/>
  <c r="K107" i="12"/>
  <c r="O107" i="12"/>
  <c r="Q107" i="12"/>
  <c r="V107" i="12"/>
  <c r="K111" i="12"/>
  <c r="V111" i="12"/>
  <c r="G112" i="12"/>
  <c r="G111" i="12" s="1"/>
  <c r="I112" i="12"/>
  <c r="I111" i="12" s="1"/>
  <c r="K112" i="12"/>
  <c r="M112" i="12"/>
  <c r="M111" i="12" s="1"/>
  <c r="O112" i="12"/>
  <c r="O111" i="12" s="1"/>
  <c r="Q112" i="12"/>
  <c r="Q111" i="12" s="1"/>
  <c r="V112" i="12"/>
  <c r="G115" i="12"/>
  <c r="O115" i="12"/>
  <c r="G116" i="12"/>
  <c r="I116" i="12"/>
  <c r="I115" i="12" s="1"/>
  <c r="K116" i="12"/>
  <c r="K115" i="12" s="1"/>
  <c r="M116" i="12"/>
  <c r="M115" i="12" s="1"/>
  <c r="O116" i="12"/>
  <c r="Q116" i="12"/>
  <c r="Q115" i="12" s="1"/>
  <c r="V116" i="12"/>
  <c r="V115" i="12" s="1"/>
  <c r="G119" i="12"/>
  <c r="K119" i="12"/>
  <c r="O119" i="12"/>
  <c r="V119" i="12"/>
  <c r="G120" i="12"/>
  <c r="I120" i="12"/>
  <c r="I119" i="12" s="1"/>
  <c r="K120" i="12"/>
  <c r="M120" i="12"/>
  <c r="M119" i="12" s="1"/>
  <c r="O120" i="12"/>
  <c r="Q120" i="12"/>
  <c r="Q119" i="12" s="1"/>
  <c r="V120" i="12"/>
  <c r="G122" i="12"/>
  <c r="K122" i="12"/>
  <c r="O122" i="12"/>
  <c r="V122" i="12"/>
  <c r="G123" i="12"/>
  <c r="I123" i="12"/>
  <c r="I122" i="12" s="1"/>
  <c r="K123" i="12"/>
  <c r="M123" i="12"/>
  <c r="M122" i="12" s="1"/>
  <c r="O123" i="12"/>
  <c r="Q123" i="12"/>
  <c r="Q122" i="12" s="1"/>
  <c r="V123" i="12"/>
  <c r="G128" i="12"/>
  <c r="I128" i="12"/>
  <c r="I127" i="12" s="1"/>
  <c r="K128" i="12"/>
  <c r="M128" i="12"/>
  <c r="O128" i="12"/>
  <c r="Q128" i="12"/>
  <c r="Q127" i="12" s="1"/>
  <c r="V128" i="12"/>
  <c r="G131" i="12"/>
  <c r="G127" i="12" s="1"/>
  <c r="I131" i="12"/>
  <c r="K131" i="12"/>
  <c r="O131" i="12"/>
  <c r="O127" i="12" s="1"/>
  <c r="Q131" i="12"/>
  <c r="V131" i="12"/>
  <c r="G132" i="12"/>
  <c r="I132" i="12"/>
  <c r="K132" i="12"/>
  <c r="M132" i="12"/>
  <c r="O132" i="12"/>
  <c r="Q132" i="12"/>
  <c r="V132" i="12"/>
  <c r="G135" i="12"/>
  <c r="M135" i="12" s="1"/>
  <c r="I135" i="12"/>
  <c r="K135" i="12"/>
  <c r="K127" i="12" s="1"/>
  <c r="O135" i="12"/>
  <c r="Q135" i="12"/>
  <c r="V135" i="12"/>
  <c r="V127" i="12" s="1"/>
  <c r="G138" i="12"/>
  <c r="I138" i="12"/>
  <c r="K138" i="12"/>
  <c r="M138" i="12"/>
  <c r="O138" i="12"/>
  <c r="Q138" i="12"/>
  <c r="V138" i="12"/>
  <c r="G139" i="12"/>
  <c r="M139" i="12" s="1"/>
  <c r="I139" i="12"/>
  <c r="K139" i="12"/>
  <c r="O139" i="12"/>
  <c r="Q139" i="12"/>
  <c r="V139" i="12"/>
  <c r="I140" i="12"/>
  <c r="Q140" i="12"/>
  <c r="G141" i="12"/>
  <c r="M141" i="12" s="1"/>
  <c r="M140" i="12" s="1"/>
  <c r="I141" i="12"/>
  <c r="K141" i="12"/>
  <c r="K140" i="12" s="1"/>
  <c r="O141" i="12"/>
  <c r="O140" i="12" s="1"/>
  <c r="Q141" i="12"/>
  <c r="V141" i="12"/>
  <c r="V140" i="12" s="1"/>
  <c r="G145" i="12"/>
  <c r="I145" i="12"/>
  <c r="K145" i="12"/>
  <c r="M145" i="12"/>
  <c r="O145" i="12"/>
  <c r="Q145" i="12"/>
  <c r="V145" i="12"/>
  <c r="G148" i="12"/>
  <c r="K148" i="12"/>
  <c r="O148" i="12"/>
  <c r="V148" i="12"/>
  <c r="G149" i="12"/>
  <c r="I149" i="12"/>
  <c r="I148" i="12" s="1"/>
  <c r="K149" i="12"/>
  <c r="M149" i="12"/>
  <c r="M148" i="12" s="1"/>
  <c r="O149" i="12"/>
  <c r="Q149" i="12"/>
  <c r="Q148" i="12" s="1"/>
  <c r="V149" i="12"/>
  <c r="G154" i="12"/>
  <c r="K154" i="12"/>
  <c r="O154" i="12"/>
  <c r="V154" i="12"/>
  <c r="G155" i="12"/>
  <c r="I155" i="12"/>
  <c r="I154" i="12" s="1"/>
  <c r="K155" i="12"/>
  <c r="M155" i="12"/>
  <c r="M154" i="12" s="1"/>
  <c r="O155" i="12"/>
  <c r="Q155" i="12"/>
  <c r="Q154" i="12" s="1"/>
  <c r="V155" i="12"/>
  <c r="G157" i="12"/>
  <c r="K157" i="12"/>
  <c r="O157" i="12"/>
  <c r="V157" i="12"/>
  <c r="G158" i="12"/>
  <c r="I158" i="12"/>
  <c r="I157" i="12" s="1"/>
  <c r="K158" i="12"/>
  <c r="M158" i="12"/>
  <c r="M157" i="12" s="1"/>
  <c r="O158" i="12"/>
  <c r="Q158" i="12"/>
  <c r="Q157" i="12" s="1"/>
  <c r="V158" i="12"/>
  <c r="K162" i="12"/>
  <c r="V162" i="12"/>
  <c r="G163" i="12"/>
  <c r="I163" i="12"/>
  <c r="I162" i="12" s="1"/>
  <c r="K163" i="12"/>
  <c r="M163" i="12"/>
  <c r="O163" i="12"/>
  <c r="Q163" i="12"/>
  <c r="Q162" i="12" s="1"/>
  <c r="V163" i="12"/>
  <c r="G165" i="12"/>
  <c r="G162" i="12" s="1"/>
  <c r="I165" i="12"/>
  <c r="K165" i="12"/>
  <c r="O165" i="12"/>
  <c r="O162" i="12" s="1"/>
  <c r="Q165" i="12"/>
  <c r="V165" i="12"/>
  <c r="G167" i="12"/>
  <c r="I167" i="12"/>
  <c r="K167" i="12"/>
  <c r="M167" i="12"/>
  <c r="O167" i="12"/>
  <c r="Q167" i="12"/>
  <c r="V167" i="12"/>
  <c r="G170" i="12"/>
  <c r="I170" i="12"/>
  <c r="I169" i="12" s="1"/>
  <c r="K170" i="12"/>
  <c r="M170" i="12"/>
  <c r="O170" i="12"/>
  <c r="Q170" i="12"/>
  <c r="Q169" i="12" s="1"/>
  <c r="V170" i="12"/>
  <c r="G175" i="12"/>
  <c r="G169" i="12" s="1"/>
  <c r="I175" i="12"/>
  <c r="K175" i="12"/>
  <c r="K169" i="12" s="1"/>
  <c r="O175" i="12"/>
  <c r="O169" i="12" s="1"/>
  <c r="Q175" i="12"/>
  <c r="V175" i="12"/>
  <c r="V169" i="12" s="1"/>
  <c r="G178" i="12"/>
  <c r="M178" i="12" s="1"/>
  <c r="I178" i="12"/>
  <c r="K178" i="12"/>
  <c r="K177" i="12" s="1"/>
  <c r="O178" i="12"/>
  <c r="O177" i="12" s="1"/>
  <c r="Q178" i="12"/>
  <c r="V178" i="12"/>
  <c r="V177" i="12" s="1"/>
  <c r="G182" i="12"/>
  <c r="I182" i="12"/>
  <c r="I177" i="12" s="1"/>
  <c r="K182" i="12"/>
  <c r="M182" i="12"/>
  <c r="O182" i="12"/>
  <c r="Q182" i="12"/>
  <c r="Q177" i="12" s="1"/>
  <c r="V182" i="12"/>
  <c r="G184" i="12"/>
  <c r="M184" i="12" s="1"/>
  <c r="I184" i="12"/>
  <c r="K184" i="12"/>
  <c r="O184" i="12"/>
  <c r="Q184" i="12"/>
  <c r="V184" i="12"/>
  <c r="G185" i="12"/>
  <c r="I185" i="12"/>
  <c r="K185" i="12"/>
  <c r="M185" i="12"/>
  <c r="O185" i="12"/>
  <c r="Q185" i="12"/>
  <c r="V185" i="12"/>
  <c r="G190" i="12"/>
  <c r="K190" i="12"/>
  <c r="O190" i="12"/>
  <c r="V190" i="12"/>
  <c r="G191" i="12"/>
  <c r="I191" i="12"/>
  <c r="I190" i="12" s="1"/>
  <c r="K191" i="12"/>
  <c r="M191" i="12"/>
  <c r="M190" i="12" s="1"/>
  <c r="O191" i="12"/>
  <c r="Q191" i="12"/>
  <c r="Q190" i="12" s="1"/>
  <c r="V191" i="12"/>
  <c r="AE193" i="12"/>
  <c r="AF193" i="12"/>
  <c r="I20" i="1"/>
  <c r="I19" i="1"/>
  <c r="I18" i="1"/>
  <c r="I17" i="1"/>
  <c r="I67" i="1"/>
  <c r="J66" i="1" s="1"/>
  <c r="F42" i="1"/>
  <c r="G23" i="1" s="1"/>
  <c r="G42" i="1"/>
  <c r="G25" i="1" s="1"/>
  <c r="A25" i="1" s="1"/>
  <c r="A26" i="1" s="1"/>
  <c r="G26" i="1" s="1"/>
  <c r="H41" i="1"/>
  <c r="I41" i="1" s="1"/>
  <c r="H39" i="1"/>
  <c r="H42" i="1" s="1"/>
  <c r="J49" i="1" l="1"/>
  <c r="J58" i="1"/>
  <c r="J50" i="1"/>
  <c r="J56" i="1"/>
  <c r="J64" i="1"/>
  <c r="J54" i="1"/>
  <c r="J62" i="1"/>
  <c r="J52" i="1"/>
  <c r="J60" i="1"/>
  <c r="J51" i="1"/>
  <c r="J53" i="1"/>
  <c r="J55" i="1"/>
  <c r="J57" i="1"/>
  <c r="J59" i="1"/>
  <c r="J61" i="1"/>
  <c r="J63" i="1"/>
  <c r="J65" i="1"/>
  <c r="A23" i="1"/>
  <c r="A24" i="1" s="1"/>
  <c r="G24" i="1" s="1"/>
  <c r="A27" i="1" s="1"/>
  <c r="A29" i="1" s="1"/>
  <c r="G29" i="1" s="1"/>
  <c r="G27" i="1" s="1"/>
  <c r="G28" i="1"/>
  <c r="M99" i="12"/>
  <c r="M177" i="12"/>
  <c r="G177" i="12"/>
  <c r="M175" i="12"/>
  <c r="M169" i="12" s="1"/>
  <c r="M165" i="12"/>
  <c r="M162" i="12" s="1"/>
  <c r="G140" i="12"/>
  <c r="M131" i="12"/>
  <c r="M127" i="12" s="1"/>
  <c r="M86" i="12"/>
  <c r="M85" i="12" s="1"/>
  <c r="M67" i="12"/>
  <c r="M66" i="12" s="1"/>
  <c r="M19" i="12"/>
  <c r="M8" i="12" s="1"/>
  <c r="I39" i="1"/>
  <c r="I42" i="1" s="1"/>
  <c r="J41" i="1" s="1"/>
  <c r="I21" i="1"/>
  <c r="J28" i="1"/>
  <c r="J26" i="1"/>
  <c r="G38" i="1"/>
  <c r="F38" i="1"/>
  <c r="H32" i="1"/>
  <c r="J23" i="1"/>
  <c r="J24" i="1"/>
  <c r="J25" i="1"/>
  <c r="J27" i="1"/>
  <c r="E24" i="1"/>
  <c r="E26" i="1"/>
  <c r="J67" i="1" l="1"/>
  <c r="J40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<sst xmlns="http://schemas.openxmlformats.org/spreadsheetml/2006/main" count="815" uniqueCount="342">
  <si>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</si>
  <si>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</si>
  <si>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</si>
  <si>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</si>
  <si>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</si>
  <si>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</si>
  <si>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</si>
  <si>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</si>
  <si>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</si>
  <si>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</si>
  <si>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</si>
  <si>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</si>
  <si>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</si>
  <si>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</si>
  <si>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</si>
  <si>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</si>
  <si>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</si>
  <si>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</si>
  <si>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</si>
  <si>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</si>
  <si>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</si>
  <si>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</si>
  <si>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</si>
  <si>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</si>
  <si>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</si>
  <si>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</si>
  <si>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</si>
  <si>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</si>
  <si>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</si>
  <si>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</si>
  <si>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</si>
  <si>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</si>
  <si>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</si>
  <si>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</si>
  <si>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</si>
  <si>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</si>
  <si>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</si>
  <si>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</si>
  <si>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</si>
  <si>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</si>
  <si>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</si>
  <si>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</si>
  <si>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</si>
  <si>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3</t>
  </si>
  <si>
    <t>Kopie Kopie Obnova vzduchových kanálů a štoly Zámek ZOO Lešná</t>
  </si>
  <si>
    <t>1</t>
  </si>
  <si>
    <t>Obnova vzduchových kanálů a štoly Zámek ZOO Lešná</t>
  </si>
  <si>
    <t>Objekt:</t>
  </si>
  <si>
    <t>Rozpočet:</t>
  </si>
  <si>
    <t>Izolace a sanace zdiva - PRINS s.r.o.</t>
  </si>
  <si>
    <t>22393</t>
  </si>
  <si>
    <t>Stavba</t>
  </si>
  <si>
    <t>Celkem za stavbu</t>
  </si>
  <si>
    <t>CZK</t>
  </si>
  <si>
    <t>Rekapitulace dílů</t>
  </si>
  <si>
    <t>Typ dílu</t>
  </si>
  <si>
    <t>Zemní práce</t>
  </si>
  <si>
    <t>11</t>
  </si>
  <si>
    <t>Přípravné a přidružené práce</t>
  </si>
  <si>
    <t>Svislé a kompletní konstrukce</t>
  </si>
  <si>
    <t>4</t>
  </si>
  <si>
    <t>Vodorovné konstrukce</t>
  </si>
  <si>
    <t>5</t>
  </si>
  <si>
    <t>Komunikace</t>
  </si>
  <si>
    <t>62</t>
  </si>
  <si>
    <t>Úpravy povrchů vnější</t>
  </si>
  <si>
    <t>63</t>
  </si>
  <si>
    <t>Podlahy a podlahové konstrukce</t>
  </si>
  <si>
    <t>8</t>
  </si>
  <si>
    <t>Trubní vedení</t>
  </si>
  <si>
    <t>91</t>
  </si>
  <si>
    <t>Doplňující práce na komunikaci</t>
  </si>
  <si>
    <t>95</t>
  </si>
  <si>
    <t>Dokončovací konstrukce na pozemních stavbách</t>
  </si>
  <si>
    <t>96</t>
  </si>
  <si>
    <t>Bourání konstrukcí</t>
  </si>
  <si>
    <t>97</t>
  </si>
  <si>
    <t>Přesuny suti a vybouraných hmot</t>
  </si>
  <si>
    <t>99</t>
  </si>
  <si>
    <t>Staveništní přesun hmot</t>
  </si>
  <si>
    <t>711</t>
  </si>
  <si>
    <t>Izolace proti vodě</t>
  </si>
  <si>
    <t>720</t>
  </si>
  <si>
    <t>Zdravotechnická instalace</t>
  </si>
  <si>
    <t>767</t>
  </si>
  <si>
    <t>Konstrukce zámečnické</t>
  </si>
  <si>
    <t>D96</t>
  </si>
  <si>
    <t>PSU</t>
  </si>
  <si>
    <t>ON</t>
  </si>
  <si>
    <t>VN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</si>
  <si>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</si>
  <si>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</si>
  <si>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</si>
  <si>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</si>
  <si>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</si>
  <si>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</si>
  <si>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</si>
  <si>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</si>
  <si>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</si>
  <si>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</si>
  <si>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</si>
  <si>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</si>
  <si>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</si>
  <si>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</si>
  <si>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</si>
  <si>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</si>
  <si>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</si>
  <si>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</si>
  <si>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</si>
  <si>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</si>
  <si>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</si>
  <si>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</si>
  <si>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</si>
  <si>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</si>
  <si>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</si>
  <si>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</si>
  <si>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</si>
  <si>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113106121R00</t>
  </si>
  <si>
    <t>Rozebrání komunikací pro pěší s jakýmkoliv ložem a výplní spár_x000D_
 z betonových nebo kameninových dlaždic nebo tvarovek</t>
  </si>
  <si>
    <t>m2</t>
  </si>
  <si>
    <t>822-1</t>
  </si>
  <si>
    <t>RTS 20/ I</t>
  </si>
  <si>
    <t>POL1_</t>
  </si>
  <si>
    <t>s přemístěním hmot na skládku na vzdálenost do 3 m nebo s naložením na dopravní prostředek</t>
  </si>
  <si>
    <t>SPI</t>
  </si>
  <si>
    <t>Okapový chodník severozápad : (8,4+7,5)*0,4</t>
  </si>
  <si>
    <t>VV</t>
  </si>
  <si>
    <t>Revize dešťové kanaliazce 16ks svodů : 16*(0,4*0,8)</t>
  </si>
  <si>
    <t>113106231R00</t>
  </si>
  <si>
    <t>Rozebrání vozovek a ploch s jakoukoliv výplní spár _x000D_
 v jakékoliv ploše, ze zámkové dlažky, kladených do lože z kameniva</t>
  </si>
  <si>
    <t>Rozebrání ploch jihovýchodní část zámku : (3,75+2,05+0,65+2,1+0,65+2,1+2,2)*1</t>
  </si>
  <si>
    <t>121101101R00</t>
  </si>
  <si>
    <t>Sejmutí ornice s přemístěním na vzdálenost do 50 m</t>
  </si>
  <si>
    <t>m3</t>
  </si>
  <si>
    <t>800-1</t>
  </si>
  <si>
    <t>nebo lesní půdy, s vodorovným přemístěním na hromady v místě upotřebení nebo na dočasné či trvalé skládky se složením</t>
  </si>
  <si>
    <t>Zemní práce štola : 4,75*14*0,25</t>
  </si>
  <si>
    <t>122201101R00</t>
  </si>
  <si>
    <t>Odkopávky a  prokopávky nezapažené v hornině 3_x000D_
 do 100 m3</t>
  </si>
  <si>
    <t>s přehozením výkopku na vzdálenost do 3 m nebo s naložením na dopravní prostředek,</t>
  </si>
  <si>
    <t>Zemní práce štola : (1,9+2,35+8,7)*1,35</t>
  </si>
  <si>
    <t>(2+3+9)*1,35</t>
  </si>
  <si>
    <t>(2+3+9)*1,1</t>
  </si>
  <si>
    <t>122201109R00</t>
  </si>
  <si>
    <t>Odkopávky a  prokopávky nezapažené v hornině 3_x000D_
 příplatek k cenám za lepivost horniny</t>
  </si>
  <si>
    <t>139601103R00</t>
  </si>
  <si>
    <t>Ruční výkop jam, rýh a šachet v hornině 4</t>
  </si>
  <si>
    <t>s přehozením na vzdálenost do 5 m nebo s naložením na ruční dopravní prostředek</t>
  </si>
  <si>
    <t>Výkop sond pro dohledání trasy štoly : 2*(1*1*1,5)</t>
  </si>
  <si>
    <t>Výkop nad trasou štoly po ukončení strojního výkopu : (2+3+9)*0,2*1,66</t>
  </si>
  <si>
    <t>Revize dešťové kanaliazce od 18ks střešních svodů : 18*(2*0,4*0,6)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</si>
  <si>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</si>
  <si>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</si>
  <si>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</si>
  <si>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Přebytky zeminy : 51,7825*0,3</t>
  </si>
  <si>
    <t>174101102R00</t>
  </si>
  <si>
    <t>Zásyp sypaninou se zhutněním v uzavřených prostorách s urovnáním povrchu zásypu s ručním zhutněním</t>
  </si>
  <si>
    <t>z jakékoliv horniny s uložením výkopku po vrstvách,</t>
  </si>
  <si>
    <t>Zapravení výkopku po reizi dešťové kanaliazce</t>
  </si>
  <si>
    <t>POP</t>
  </si>
  <si>
    <t>174201101R00</t>
  </si>
  <si>
    <t>Zásyp sypaninou bez zhutnění jam, šachet, rýh nebo kolem objektů v těchto vykopávkách</t>
  </si>
  <si>
    <t>Kubatura výkopu mínus jílové těsnění : 51,7825-18,878</t>
  </si>
  <si>
    <t>182001112R00</t>
  </si>
  <si>
    <t>Plošná úprava terénu při nerovnostech terénu přes 50 do 100 mm, na svahu přes 1:5 do 1:2</t>
  </si>
  <si>
    <t>823-1</t>
  </si>
  <si>
    <t>s urovnáním povrchu, bez doplnění ornice, v hornině 1 až 4,</t>
  </si>
  <si>
    <t>Štola : 15*(1,5+1,5+1,66+1,5+1,5)</t>
  </si>
  <si>
    <t>Štola v trase přesunu hmot : 55*4</t>
  </si>
  <si>
    <t>Kolem VZT kanálu severozápad : (7,5+8,4)*2</t>
  </si>
  <si>
    <t>Kolem opravy dešťové kanaliazce : 16*1,6*1</t>
  </si>
  <si>
    <t>199000005R00</t>
  </si>
  <si>
    <t>Poplatky za skládku zeminy 1- 4, skupina 17 05 04 z Katalogu odpadů</t>
  </si>
  <si>
    <t>t</t>
  </si>
  <si>
    <t>15,53*1,6</t>
  </si>
  <si>
    <t>235681111R00</t>
  </si>
  <si>
    <t>Těsnění hradicích stěn nepropustnou hrázkou dodání jílu</t>
  </si>
  <si>
    <t>800-2</t>
  </si>
  <si>
    <t>ze zhutněné sypaniny při stěně nebo nepropustnou výplní ze zhutněné sypaniny mezi stěnami,</t>
  </si>
  <si>
    <t>Štola : (2+3+9)*(1,5+1,5+1,66)*0,2</t>
  </si>
  <si>
    <t>Podél VZT kanálu severozápad : (7,5+8,4)*0,4*0,5</t>
  </si>
  <si>
    <t>Podél VZT kanálu jihovýchod : (3,5+2,05+0,65+2,1+0,65+2,1+2,2)*0,4*0,5</t>
  </si>
  <si>
    <t>RT 04</t>
  </si>
  <si>
    <t>Třívrstvý plošný geodrén - zhutnění zemní pláně, dodávka a osazení</t>
  </si>
  <si>
    <t xml:space="preserve">m2    </t>
  </si>
  <si>
    <t>Vlastní</t>
  </si>
  <si>
    <t>Indiv</t>
  </si>
  <si>
    <t>Štola : 5*14</t>
  </si>
  <si>
    <t>Obnova VZT kanálu severozápad : (7,5+8,4)*1,5</t>
  </si>
  <si>
    <t>Obnova VZT kanálu jihovýchod : (3,75+2,05+0,65+2,1+0,65+2,2+2,1)*1,5</t>
  </si>
  <si>
    <t>180400021RA0</t>
  </si>
  <si>
    <t>Založení trávníku s dodáním osiva parkového, ve svahu</t>
  </si>
  <si>
    <t>AP-HSV</t>
  </si>
  <si>
    <t>Součtová</t>
  </si>
  <si>
    <t>POL2_</t>
  </si>
  <si>
    <t>RT 01</t>
  </si>
  <si>
    <t>Archeologický průzkum při zemních pracech</t>
  </si>
  <si>
    <t>soubor</t>
  </si>
  <si>
    <t>POL99_8</t>
  </si>
  <si>
    <t>311211123R00</t>
  </si>
  <si>
    <t>Zdivo nadzákladové z lomového kamene na MVC 2,5</t>
  </si>
  <si>
    <t>801-1</t>
  </si>
  <si>
    <t>neopracované pod omítku,</t>
  </si>
  <si>
    <t>Oprava zdiva štoly</t>
  </si>
  <si>
    <t>Zdivo stěn štoly : (1,9+2,35+8,7+2,0+3+9)*0,6*0,3</t>
  </si>
  <si>
    <t>311211128R00</t>
  </si>
  <si>
    <t>Zdivo nadzákladové z lomového kamene příplatky za jednostranné lícování zdiva</t>
  </si>
  <si>
    <t>319201311R00</t>
  </si>
  <si>
    <t>Vyrovnání nerovného povrchu jakoukoliv maltou_x000D_
 do 30 mm</t>
  </si>
  <si>
    <t>801-4</t>
  </si>
  <si>
    <t>vnitřního i vnějšího zdiva, bez odsekání vadných cihel, bez pomocného lešení,</t>
  </si>
  <si>
    <t>Vyrovnání zdiva před aplikací stěrky</t>
  </si>
  <si>
    <t>Vzduchové kanály : (8,4+7,5+3,75+2,05+0,65+2,1+0,65+2,2+2,1)*1,5</t>
  </si>
  <si>
    <t>58550031.AR</t>
  </si>
  <si>
    <t>malta pro lícové zdivo pro interiér i exteriér; spárovací;; zrnitost do 4,00 mm; barva bílošedá; pevnost v tlaku 5,0 MPa</t>
  </si>
  <si>
    <t>kus</t>
  </si>
  <si>
    <t>SPCM</t>
  </si>
  <si>
    <t>POL3_</t>
  </si>
  <si>
    <t>Pomocný materiál pro opravy ve VZT kanálu</t>
  </si>
  <si>
    <t>59610018R</t>
  </si>
  <si>
    <t>cihla pálená plná š = 140 mm; l = 290,0 mm; h = 65,0 mm; pevnost v tlaku 40,0 MPa</t>
  </si>
  <si>
    <t>1000 ks</t>
  </si>
  <si>
    <t>Pomocný materiál při obnovách VZT kanálu</t>
  </si>
  <si>
    <t>411238221R00</t>
  </si>
  <si>
    <t>Zazdívka otvorů do 1 m2 v klenbách cihlami tloušťky přes 150 do 300 mm</t>
  </si>
  <si>
    <t>včetně bednění a odbednění, z pomocného pracovního lešení o výšce podlahy do 1900 mm a pro zatížení do 1,5 kPa,</t>
  </si>
  <si>
    <t>Zdění  kleneb štoly a VZT kanálů ( Zhotovitel při ocenění zohledňuje omezený přístup a složitost )</t>
  </si>
  <si>
    <t>Strop štoly : (2+3+9)*0,6</t>
  </si>
  <si>
    <t>Obnova klenby VZT kanálů  severozápadní část zámku : (7,5+8,4)*0,75</t>
  </si>
  <si>
    <t>Obnova klenby VZT kanálů  jihovýchodní část zámku : (3,75+2,05+0,65+2,1+0,65+2,1+2,2)*0,75</t>
  </si>
  <si>
    <t>900      RT3</t>
  </si>
  <si>
    <t>h</t>
  </si>
  <si>
    <t>Prav.M</t>
  </si>
  <si>
    <t>POL10_</t>
  </si>
  <si>
    <t>Hodinové sazby pro provádění speologického čistění kanálů, odbednění konstrukcí a trasnport řeziva, vyvzmáhání suti</t>
  </si>
  <si>
    <t>Odbednění stropu štoly ( 3 prac / 1 den ) : (3*7)*1</t>
  </si>
  <si>
    <t>Odbednění stropu VZT kanálu zámek severozápadní část ( 3prac / 1 den ) : (3*7)*1</t>
  </si>
  <si>
    <t>Vyčištění dna VZT kanálu v celém rozsahu ( 4 prac / 12 dnů ) : ( 4*7)*12</t>
  </si>
  <si>
    <t>Zednické vysprávky prováděné speologicky ( 2 prac / 8dnů ) : (2*7)*8</t>
  </si>
  <si>
    <t>564851111R00</t>
  </si>
  <si>
    <t>Podklad ze štěrkodrti s rozprostřením a zhutněním frakce 0-63 mm, tloušťka po zhutnění 150 mm</t>
  </si>
  <si>
    <t>Obnova ploch jihovýchodní část zámku : (3,75+2,05+0,65+2,1+0,65+2,1+2,2)*1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</si>
  <si>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</si>
  <si>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</si>
  <si>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</si>
  <si>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596811111R00</t>
  </si>
  <si>
    <t>Kladení dlažby z betonových nebo kameninových dlaždic do lože z kameniva těženého tloušťky do 30 mm</t>
  </si>
  <si>
    <t>komunikací pro pěší do velikosti dlaždic 0,25 m2 s provedením lože do tl. 30 mm, s vyplněním spár a se smetením přebytečného materiálu na vzdálenost do 3 m</t>
  </si>
  <si>
    <t>627452101R00</t>
  </si>
  <si>
    <t>Spárování maltou cementovou zapuštěné rovné_x000D_
 zdí z kamene, cementovou maltou</t>
  </si>
  <si>
    <t>Zdivo stěn štoly : (1,9+2,35+8,7+2,0+3+9)*0,3</t>
  </si>
  <si>
    <t>631312611R00</t>
  </si>
  <si>
    <t xml:space="preserve">Mazanina z betonu prostého tl. přes 50 do 80 mm třídy C 16/20,  </t>
  </si>
  <si>
    <t>(z kameniva) hlazená dřevěným hladítkem</t>
  </si>
  <si>
    <t>Vzduchové kanály - spádová vrstva : (8,4+7,5+3,75+2,05+0,65+2,1+0,65+2,2+2,1)*1*0,1</t>
  </si>
  <si>
    <t>RT 02</t>
  </si>
  <si>
    <t>Dodávka a montáž lapače splavenin litina DN do 150mm</t>
  </si>
  <si>
    <t>Dodávka a montáž litinových lapačů splavenin - dopojení, obetonování</t>
  </si>
  <si>
    <t>67390526R</t>
  </si>
  <si>
    <t>geotextilie PP, PES; funkce drenážní, separační, ochranná, výztužná, filtrační; plošná hmotnost 300 g/m2; tl. při 2 kPa 2,80 mm</t>
  </si>
  <si>
    <t>Pomocný materiál pro zakrývání</t>
  </si>
  <si>
    <t>Štola - separační vrstva : 2,5*14</t>
  </si>
  <si>
    <t>Vzduchové kanály - ochrana svislých izolací ve výkopu : (8,4+7,5+3,75+2,05+0,65+2,1+0,65+2,2+2,1)*0,5</t>
  </si>
  <si>
    <t>900      R01</t>
  </si>
  <si>
    <t>Hodinové zúčtovací sazby stavební dělník, tarifní třída 4</t>
  </si>
  <si>
    <t>Demontáž stávajících FeZn vložek : 16</t>
  </si>
  <si>
    <t>Pomocné práce související s opravou dešťové kanalizace : 18*2</t>
  </si>
  <si>
    <t>953171031R00</t>
  </si>
  <si>
    <t>Osazování kovových předmětů stupadel_x000D_
 z betonářské oceli nebo litinových</t>
  </si>
  <si>
    <t>801-5</t>
  </si>
  <si>
    <t>953802112R00</t>
  </si>
  <si>
    <t>Montáž komínové vložky ohebné o vnitřním průměru do 130 mm, pro výšku komínu přes 5 do 10 m</t>
  </si>
  <si>
    <t>m</t>
  </si>
  <si>
    <t>(hliníkové, nerez, Antikoro) včetně komínové zděře, odvodu kondenzátu do domovního odpadu nebo sběrné nádoby odběratele, s případnými manipulačními otvory, tj. jejich případné vybourání, opětné zazdění a omítnutí do původního stavu konstrukce, pomocného pracovního lešení o výšce podlahy do 1900 m a pro zatížení 1,5 kPa,</t>
  </si>
  <si>
    <t>2*8</t>
  </si>
  <si>
    <t>RT 05</t>
  </si>
  <si>
    <t>Mikrovlnné vysoušení zamokřeného zdiva, thermo likvidace mechorostů</t>
  </si>
  <si>
    <t>1.PP západní část : 12,4*1,5</t>
  </si>
  <si>
    <t>2.PP jihovýchod : 7*1,5</t>
  </si>
  <si>
    <t>55243786R</t>
  </si>
  <si>
    <t>stupadlo žebříkové; ocelové; povrch PE HD; š = 330 mm</t>
  </si>
  <si>
    <t>Dodávka komínové nerez ohebné vložky DN 130-150</t>
  </si>
  <si>
    <t>bm</t>
  </si>
  <si>
    <t>972033661R00</t>
  </si>
  <si>
    <t>Vybourání otvorů v klenbách z cihel plochy do 4 m2, tloušťky do 300 mm</t>
  </si>
  <si>
    <t>801-3</t>
  </si>
  <si>
    <t>bez odstranění podlahy a násypu,</t>
  </si>
  <si>
    <t>Dobourání poškozených kleneb, dočištění horní hrany zdiva</t>
  </si>
  <si>
    <t>50% obnovované plochy : (30,45*0,5)*0,3</t>
  </si>
  <si>
    <t>977000011R00</t>
  </si>
  <si>
    <t>Zvětšení průměru komínového průduchu frézováním úběr do 30 mm</t>
  </si>
  <si>
    <t>Obnova svislých odtahových cest</t>
  </si>
  <si>
    <t>975043111R00</t>
  </si>
  <si>
    <t>Jednořadové podchycení stropů pro osazení nosníků pro osazení nosníků do výšky podchycení 3,5 m_x000D_
 při zatížení hmotnosti do 750 kg/m</t>
  </si>
  <si>
    <t>Bednění kleneb štoly a VZT kanálů ( Zhotovitel při ocenění zohledňuje omezený přístup a složitost )</t>
  </si>
  <si>
    <t>998011002R00</t>
  </si>
  <si>
    <t>Přesun hmot pro budovy s nosnou konstrukcí zděnou Přesun hmot pro budovy zděné výšky do 12 m</t>
  </si>
  <si>
    <t>přesun hmot pro budovy občanské výstavby (JKSO 801), budovy pro bydlení (JKSO 803) budovy pro výrobu a služby (JKSO 812) s nosnou svislou konstrukcí zděnou z cihel nebo tvárnic nebo kovovou</t>
  </si>
  <si>
    <t>711212002RT6</t>
  </si>
  <si>
    <t>Izolace proti vodě stěrka hydroizolační  proti vlkosti a tlakové vodě</t>
  </si>
  <si>
    <t>800-711</t>
  </si>
  <si>
    <t>Silikátová stěrka shora na klenbu VZT kanálů a svislé části zdiva</t>
  </si>
  <si>
    <t>VZT kanál severozápad : (8,4+7,5)*(1,2+0,5)</t>
  </si>
  <si>
    <t>VZT kanál jihovýchod : (3,75+2,05+0,65+2,1+0,65+2,2+2,1)*(1,2+0,5)</t>
  </si>
  <si>
    <t>R ZT 1</t>
  </si>
  <si>
    <t>Tlakové čištění kanalizace vozem do 3,5t DN do 250mm</t>
  </si>
  <si>
    <t>Zdroj CN Č. 110/2020 Sezako Prostějov</t>
  </si>
  <si>
    <t>R ZT 2</t>
  </si>
  <si>
    <t>Tlakové čištění kanalizace vozem do 3,5t - potrubí od střešních svodů</t>
  </si>
  <si>
    <t>R ZT 3</t>
  </si>
  <si>
    <t>Přepravní náklady a polatky za likvidaci kalů z čištění kanalizace</t>
  </si>
  <si>
    <t>kompl</t>
  </si>
  <si>
    <t>RT 03</t>
  </si>
  <si>
    <t>Dodávka a osazení krycí větrací mříže 60x60 dle stávajícího provedení, včetně 1x základníí a 2 x vrchní nátěr</t>
  </si>
  <si>
    <t>Před zahájením výroby zhtovitel předkládá nákres výrobku a odstín nátěrů v RAL orgánům památkové péče k odsouhlasení</t>
  </si>
  <si>
    <t>2.PP sevrozápad : 6</t>
  </si>
  <si>
    <t>2.PP jihovýchod : 1</t>
  </si>
  <si>
    <t>1.PP západní část : 1</t>
  </si>
  <si>
    <t>RT 06</t>
  </si>
  <si>
    <t>Dodávka a osazení krycí větrací mříže 30x30 dle stávajícího provedení, včetně 1x základníí a 2 x vrchní nátěr</t>
  </si>
  <si>
    <t>979081111RT2</t>
  </si>
  <si>
    <t>Odvoz suti a vybouraných hmot na skládku do 1 km</t>
  </si>
  <si>
    <t>Sutě štola : 14*1*0,3*1,8</t>
  </si>
  <si>
    <t>Sutě klenby kanálů : ((7,5+8,4+3,75+2,05+0,65+2,1+0,65+2,1+2,2)*0,9*0,3)*1,8</t>
  </si>
  <si>
    <t>Sutě z čištění dna kanálů, mimo úseky obnovy kleneb : (135*0,5*0,03)*1,8</t>
  </si>
  <si>
    <t>979081121RT2</t>
  </si>
  <si>
    <t>Odvoz suti a vybouraných hmot na skládku příplatek za každý další 1 km</t>
  </si>
  <si>
    <t>12*25,4934</t>
  </si>
  <si>
    <t>979990001R00</t>
  </si>
  <si>
    <t>Poplatek za skládku stavební suti, skupina 17 09 04 z Katalogu odpadů</t>
  </si>
  <si>
    <t>979087312R00</t>
  </si>
  <si>
    <t>Vodorovné přemístění suti nošením k místu nakládky Vodorovné přemístění vyb. hmot nošením do 10 m</t>
  </si>
  <si>
    <t>nebo vybouraných hmot nošením nebo přehazováním k místu nakládky přístupnému normálním dopravním prostředkům do 10 m,</t>
  </si>
  <si>
    <t>005241010R</t>
  </si>
  <si>
    <t>Soubor</t>
  </si>
  <si>
    <t>SUM</t>
  </si>
  <si>
    <t>END</t>
  </si>
  <si>
    <t>HZS, Práce v tarifní třídě 6 - rizikové práce v omezením prostoru ( speologické práce )</t>
  </si>
  <si>
    <t>Odbednění stropu VZT kanálu zámek jihovýchodní část ( 3prac / 1 den ) : (3*7)*1</t>
  </si>
  <si>
    <t>RTS 20/ II</t>
  </si>
  <si>
    <t>Dokumentace stávajícího stavu vzduchového kanálu - zaměření v rámci speologického čištění (zejména  světlé výšky, opěry, přepážky se zakótováním k otvorům do kanálu - přesnost +-5cm )</t>
  </si>
  <si>
    <t xml:space="preserve"> - zhotovitel v nabídkové ceně zohledňuje provozní vlivy, omezený přístup a pracovní prostor, složitost provádění i omezení nosnosti místních komunikací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</si>
</sst>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4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A3" sqref="A3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193" t="s">
        <v>39</v>
      </c>
      <c r="B2" s="193"/>
      <c r="C2" s="193"/>
      <c r="D2" s="193"/>
      <c r="E2" s="193"/>
      <c r="F2" s="193"/>
      <c r="G2" s="193"/>
    </row>
    <row r="3" spans="1:7" x14ac:dyDescent="0.2">
      <c r="A3" t="s">
        <v>341</v>
      </c>
    </row>
  </sheetData>
  <sheetProtection algorithmName="SHA-512" hashValue="c6LBz401wHzu1R/1WBGpoq6UgWf5D/4eQyulqJTRu8e6GHndhxFQj+YWzvTVZgxgP65jf7+UshCK4hAvvYXPLw==" saltValue="OKIa5FD1EA5PKoFWWJDgJ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0"/>
  <sheetViews>
    <sheetView showGridLines="0" tabSelected="1" topLeftCell="B1" zoomScaleNormal="100" zoomScaleSheetLayoutView="75" workbookViewId="0">
      <selection activeCell="L11" sqref="L1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194" t="s">
        <v>41</v>
      </c>
      <c r="C1" s="195"/>
      <c r="D1" s="195"/>
      <c r="E1" s="195"/>
      <c r="F1" s="195"/>
      <c r="G1" s="195"/>
      <c r="H1" s="195"/>
      <c r="I1" s="195"/>
      <c r="J1" s="196"/>
    </row>
    <row r="2" spans="1:15" ht="36" customHeight="1" x14ac:dyDescent="0.2">
      <c r="A2" s="3"/>
      <c r="B2" s="80" t="s">
        <v>22</v>
      </c>
      <c r="C2" s="81"/>
      <c r="D2" s="82" t="s">
        <v>50</v>
      </c>
      <c r="E2" s="203" t="s">
        <v>46</v>
      </c>
      <c r="F2" s="204"/>
      <c r="G2" s="204"/>
      <c r="H2" s="204"/>
      <c r="I2" s="204"/>
      <c r="J2" s="205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06" t="s">
        <v>46</v>
      </c>
      <c r="F3" s="207"/>
      <c r="G3" s="207"/>
      <c r="H3" s="207"/>
      <c r="I3" s="207"/>
      <c r="J3" s="208"/>
    </row>
    <row r="4" spans="1:15" ht="23.25" customHeight="1" x14ac:dyDescent="0.2">
      <c r="A4" s="79">
        <v>1555</v>
      </c>
      <c r="B4" s="85" t="s">
        <v>48</v>
      </c>
      <c r="C4" s="86"/>
      <c r="D4" s="87" t="s">
        <v>43</v>
      </c>
      <c r="E4" s="217" t="s">
        <v>46</v>
      </c>
      <c r="F4" s="218"/>
      <c r="G4" s="218"/>
      <c r="H4" s="218"/>
      <c r="I4" s="218"/>
      <c r="J4" s="219"/>
    </row>
    <row r="5" spans="1:15" ht="24" customHeight="1" x14ac:dyDescent="0.2">
      <c r="A5" s="3"/>
      <c r="B5" s="47" t="s">
        <v>42</v>
      </c>
      <c r="C5" s="4"/>
      <c r="D5" s="32"/>
      <c r="E5" s="25"/>
      <c r="F5" s="25"/>
      <c r="G5" s="25"/>
      <c r="H5" s="27" t="s">
        <v>40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34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20</v>
      </c>
      <c r="C8" s="4"/>
      <c r="D8" s="35"/>
      <c r="E8" s="4"/>
      <c r="F8" s="4"/>
      <c r="G8" s="45"/>
      <c r="H8" s="27" t="s">
        <v>40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34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19</v>
      </c>
      <c r="C11" s="4"/>
      <c r="D11" s="210"/>
      <c r="E11" s="210"/>
      <c r="F11" s="210"/>
      <c r="G11" s="210"/>
      <c r="H11" s="27" t="s">
        <v>40</v>
      </c>
      <c r="I11" s="89"/>
      <c r="J11" s="10"/>
    </row>
    <row r="12" spans="1:15" ht="15.75" customHeight="1" x14ac:dyDescent="0.2">
      <c r="A12" s="3"/>
      <c r="B12" s="41"/>
      <c r="C12" s="25"/>
      <c r="D12" s="215"/>
      <c r="E12" s="215"/>
      <c r="F12" s="215"/>
      <c r="G12" s="215"/>
      <c r="H12" s="27" t="s">
        <v>34</v>
      </c>
      <c r="I12" s="89"/>
      <c r="J12" s="10"/>
    </row>
    <row r="13" spans="1:15" ht="15.75" customHeight="1" x14ac:dyDescent="0.2">
      <c r="A13" s="3"/>
      <c r="B13" s="42"/>
      <c r="C13" s="88"/>
      <c r="D13" s="216"/>
      <c r="E13" s="216"/>
      <c r="F13" s="216"/>
      <c r="G13" s="216"/>
      <c r="H13" s="28"/>
      <c r="I13" s="34"/>
      <c r="J13" s="51"/>
    </row>
    <row r="14" spans="1:15" ht="24" hidden="1" customHeight="1" x14ac:dyDescent="0.2">
      <c r="A14" s="3"/>
      <c r="B14" s="66" t="s">
        <v>21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32</v>
      </c>
      <c r="C15" s="72"/>
      <c r="D15" s="53"/>
      <c r="E15" s="209"/>
      <c r="F15" s="209"/>
      <c r="G15" s="211"/>
      <c r="H15" s="211"/>
      <c r="I15" s="211" t="s">
        <v>29</v>
      </c>
      <c r="J15" s="212"/>
    </row>
    <row r="16" spans="1:15" ht="23.25" customHeight="1" x14ac:dyDescent="0.2">
      <c r="A16" s="141" t="s">
        <v>24</v>
      </c>
      <c r="B16" s="57" t="s">
        <v>24</v>
      </c>
      <c r="C16" s="58"/>
      <c r="D16" s="59"/>
      <c r="E16" s="200"/>
      <c r="F16" s="201"/>
      <c r="G16" s="200"/>
      <c r="H16" s="201"/>
      <c r="I16" s="200">
        <f>SUMIF(F49:F66,A16,I49:I66)+SUMIF(F49:F66,"PSU",I49:I66)</f>
        <v>0</v>
      </c>
      <c r="J16" s="202"/>
    </row>
    <row r="17" spans="1:10" ht="23.25" customHeight="1" x14ac:dyDescent="0.2">
      <c r="A17" s="141" t="s">
        <v>25</v>
      </c>
      <c r="B17" s="57" t="s">
        <v>25</v>
      </c>
      <c r="C17" s="58"/>
      <c r="D17" s="59"/>
      <c r="E17" s="200"/>
      <c r="F17" s="201"/>
      <c r="G17" s="200"/>
      <c r="H17" s="201"/>
      <c r="I17" s="200">
        <f>SUMIF(F49:F66,A17,I49:I66)</f>
        <v>0</v>
      </c>
      <c r="J17" s="202"/>
    </row>
    <row r="18" spans="1:10" ht="23.25" customHeight="1" x14ac:dyDescent="0.2">
      <c r="A18" s="141" t="s">
        <v>26</v>
      </c>
      <c r="B18" s="57" t="s">
        <v>26</v>
      </c>
      <c r="C18" s="58"/>
      <c r="D18" s="59"/>
      <c r="E18" s="200"/>
      <c r="F18" s="201"/>
      <c r="G18" s="200"/>
      <c r="H18" s="201"/>
      <c r="I18" s="200">
        <f>SUMIF(F49:F66,A18,I49:I66)</f>
        <v>0</v>
      </c>
      <c r="J18" s="202"/>
    </row>
    <row r="19" spans="1:10" ht="23.25" customHeight="1" x14ac:dyDescent="0.2">
      <c r="A19" s="141" t="s">
        <v>89</v>
      </c>
      <c r="B19" s="57" t="s">
        <v>27</v>
      </c>
      <c r="C19" s="58"/>
      <c r="D19" s="59"/>
      <c r="E19" s="200"/>
      <c r="F19" s="201"/>
      <c r="G19" s="200"/>
      <c r="H19" s="201"/>
      <c r="I19" s="200">
        <f>SUMIF(F49:F66,A19,I49:I66)</f>
        <v>0</v>
      </c>
      <c r="J19" s="202"/>
    </row>
    <row r="20" spans="1:10" ht="23.25" customHeight="1" x14ac:dyDescent="0.2">
      <c r="A20" s="141" t="s">
        <v>88</v>
      </c>
      <c r="B20" s="57" t="s">
        <v>28</v>
      </c>
      <c r="C20" s="58"/>
      <c r="D20" s="59"/>
      <c r="E20" s="200"/>
      <c r="F20" s="201"/>
      <c r="G20" s="200"/>
      <c r="H20" s="201"/>
      <c r="I20" s="200">
        <f>SUMIF(F49:F66,A20,I49:I66)</f>
        <v>0</v>
      </c>
      <c r="J20" s="202"/>
    </row>
    <row r="21" spans="1:10" ht="23.25" customHeight="1" x14ac:dyDescent="0.2">
      <c r="A21" s="3"/>
      <c r="B21" s="74" t="s">
        <v>29</v>
      </c>
      <c r="C21" s="75"/>
      <c r="D21" s="76"/>
      <c r="E21" s="213"/>
      <c r="F21" s="214"/>
      <c r="G21" s="213"/>
      <c r="H21" s="214"/>
      <c r="I21" s="213">
        <f>SUM(I16:J20)</f>
        <v>0</v>
      </c>
      <c r="J21" s="225"/>
    </row>
    <row r="22" spans="1:10" ht="33" customHeight="1" x14ac:dyDescent="0.2">
      <c r="A22" s="3"/>
      <c r="B22" s="65" t="s">
        <v>33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12</v>
      </c>
      <c r="C23" s="58"/>
      <c r="D23" s="59"/>
      <c r="E23" s="60">
        <v>15</v>
      </c>
      <c r="F23" s="61" t="s">
        <v>0</v>
      </c>
      <c r="G23" s="223">
        <f>ZakladDPHSniVypocet</f>
        <v>0</v>
      </c>
      <c r="H23" s="224"/>
      <c r="I23" s="224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13</v>
      </c>
      <c r="C24" s="58"/>
      <c r="D24" s="59"/>
      <c r="E24" s="60">
        <f>SazbaDPH1</f>
        <v>15</v>
      </c>
      <c r="F24" s="61" t="s">
        <v>0</v>
      </c>
      <c r="G24" s="221">
        <f>IF(A24&gt;50, ROUNDUP(A23, 0), ROUNDDOWN(A23, 0))</f>
        <v>0</v>
      </c>
      <c r="H24" s="222"/>
      <c r="I24" s="222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14</v>
      </c>
      <c r="C25" s="58"/>
      <c r="D25" s="59"/>
      <c r="E25" s="60">
        <v>21</v>
      </c>
      <c r="F25" s="61" t="s">
        <v>0</v>
      </c>
      <c r="G25" s="223">
        <f>ZakladDPHZaklVypocet</f>
        <v>0</v>
      </c>
      <c r="H25" s="224"/>
      <c r="I25" s="224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15</v>
      </c>
      <c r="C26" s="21"/>
      <c r="D26" s="17"/>
      <c r="E26" s="43">
        <f>SazbaDPH2</f>
        <v>21</v>
      </c>
      <c r="F26" s="44" t="s">
        <v>0</v>
      </c>
      <c r="G26" s="197">
        <f>IF(A26&gt;50, ROUNDUP(A25, 0), ROUNDDOWN(A25, 0))</f>
        <v>0</v>
      </c>
      <c r="H26" s="198"/>
      <c r="I26" s="198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4</v>
      </c>
      <c r="C27" s="19"/>
      <c r="D27" s="22"/>
      <c r="E27" s="19"/>
      <c r="F27" s="20"/>
      <c r="G27" s="199">
        <f>CenaCelkem-(ZakladDPHSni+DPHSni+ZakladDPHZakl+DPHZakl)</f>
        <v>0</v>
      </c>
      <c r="H27" s="199"/>
      <c r="I27" s="199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23</v>
      </c>
      <c r="C28" s="119"/>
      <c r="D28" s="119"/>
      <c r="E28" s="120"/>
      <c r="F28" s="121"/>
      <c r="G28" s="227">
        <f>ZakladDPHSniVypocet+ZakladDPHZaklVypocet</f>
        <v>0</v>
      </c>
      <c r="H28" s="227"/>
      <c r="I28" s="227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35</v>
      </c>
      <c r="C29" s="123"/>
      <c r="D29" s="123"/>
      <c r="E29" s="123"/>
      <c r="F29" s="123"/>
      <c r="G29" s="226">
        <f>IF(A29&gt;50, ROUNDUP(A27, 0), ROUNDDOWN(A27, 0))</f>
        <v>0</v>
      </c>
      <c r="H29" s="226"/>
      <c r="I29" s="226"/>
      <c r="J29" s="124" t="s">
        <v>53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11</v>
      </c>
      <c r="D32" s="39"/>
      <c r="E32" s="39"/>
      <c r="F32" s="18" t="s">
        <v>10</v>
      </c>
      <c r="G32" s="39"/>
      <c r="H32" s="40">
        <f ca="1">TODAY()</f>
        <v>44131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0" t="s">
        <v>2</v>
      </c>
      <c r="E35" s="220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16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37</v>
      </c>
      <c r="B38" s="98" t="s">
        <v>17</v>
      </c>
      <c r="C38" s="99" t="s">
        <v>5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18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51</v>
      </c>
      <c r="C39" s="228"/>
      <c r="D39" s="229"/>
      <c r="E39" s="229"/>
      <c r="F39" s="105">
        <f>'1 3 Pol'!AE193</f>
        <v>0</v>
      </c>
      <c r="G39" s="106">
        <f>'1 3 Pol'!AF193</f>
        <v>0</v>
      </c>
      <c r="H39" s="107">
        <f>(F39*SazbaDPH1/100)+(G39*SazbaDPH2/100)</f>
        <v>0</v>
      </c>
      <c r="I39" s="107">
        <f>F39+G39+H39</f>
        <v>0</v>
      </c>
      <c r="J39" s="108" t="str">
        <f>IF(_xlfn.SINGLE(CenaCelkemVypocet)=0,"",I39/_xlfn.SINGLE(CenaCelkemVypocet)*100)</f>
        <v/>
      </c>
    </row>
    <row r="40" spans="1:10" ht="25.5" hidden="1" customHeight="1" x14ac:dyDescent="0.2">
      <c r="A40" s="94">
        <v>2</v>
      </c>
      <c r="B40" s="109" t="s">
        <v>45</v>
      </c>
      <c r="C40" s="230" t="s">
        <v>46</v>
      </c>
      <c r="D40" s="231"/>
      <c r="E40" s="231"/>
      <c r="F40" s="110">
        <f>'1 3 Pol'!AE193</f>
        <v>0</v>
      </c>
      <c r="G40" s="111">
        <f>'1 3 Pol'!AF193</f>
        <v>0</v>
      </c>
      <c r="H40" s="111">
        <f>(F40*SazbaDPH1/100)+(G40*SazbaDPH2/100)</f>
        <v>0</v>
      </c>
      <c r="I40" s="111">
        <f>F40+G40+H40</f>
        <v>0</v>
      </c>
      <c r="J40" s="112" t="str">
        <f>IF(_xlfn.SINGLE(CenaCelkemVypocet)=0,"",I40/_xlfn.SINGLE(CenaCelkemVypocet)*100)</f>
        <v/>
      </c>
    </row>
    <row r="41" spans="1:10" ht="25.5" hidden="1" customHeight="1" x14ac:dyDescent="0.2">
      <c r="A41" s="94">
        <v>3</v>
      </c>
      <c r="B41" s="113" t="s">
        <v>43</v>
      </c>
      <c r="C41" s="228" t="s">
        <v>44</v>
      </c>
      <c r="D41" s="229"/>
      <c r="E41" s="229"/>
      <c r="F41" s="114">
        <f>'1 3 Pol'!AE193</f>
        <v>0</v>
      </c>
      <c r="G41" s="107">
        <f>'1 3 Pol'!AF193</f>
        <v>0</v>
      </c>
      <c r="H41" s="107">
        <f>(F41*SazbaDPH1/100)+(G41*SazbaDPH2/100)</f>
        <v>0</v>
      </c>
      <c r="I41" s="107">
        <f>F41+G41+H41</f>
        <v>0</v>
      </c>
      <c r="J41" s="108" t="str">
        <f>IF(_xlfn.SINGLE(CenaCelkemVypocet)=0,"",I41/_xlfn.SINGLE(CenaCelkemVypocet)*100)</f>
        <v/>
      </c>
    </row>
    <row r="42" spans="1:10" ht="25.5" hidden="1" customHeight="1" x14ac:dyDescent="0.2">
      <c r="A42" s="94"/>
      <c r="B42" s="232" t="s">
        <v>52</v>
      </c>
      <c r="C42" s="233"/>
      <c r="D42" s="233"/>
      <c r="E42" s="234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54</v>
      </c>
    </row>
    <row r="48" spans="1:10" ht="25.5" customHeight="1" x14ac:dyDescent="0.2">
      <c r="A48" s="126"/>
      <c r="B48" s="129" t="s">
        <v>17</v>
      </c>
      <c r="C48" s="129" t="s">
        <v>5</v>
      </c>
      <c r="D48" s="130"/>
      <c r="E48" s="130"/>
      <c r="F48" s="131" t="s">
        <v>55</v>
      </c>
      <c r="G48" s="131"/>
      <c r="H48" s="131"/>
      <c r="I48" s="131" t="s">
        <v>29</v>
      </c>
      <c r="J48" s="131" t="s">
        <v>0</v>
      </c>
    </row>
    <row r="49" spans="1:10" ht="25.5" customHeight="1" x14ac:dyDescent="0.2">
      <c r="A49" s="127"/>
      <c r="B49" s="132" t="s">
        <v>45</v>
      </c>
      <c r="C49" s="235" t="s">
        <v>56</v>
      </c>
      <c r="D49" s="236"/>
      <c r="E49" s="236"/>
      <c r="F49" s="137" t="s">
        <v>24</v>
      </c>
      <c r="G49" s="138"/>
      <c r="H49" s="138"/>
      <c r="I49" s="138">
        <f>'1 3 Pol'!G8</f>
        <v>0</v>
      </c>
      <c r="J49" s="135" t="str">
        <f>IF(I67=0,"",I49/I67*100)</f>
        <v/>
      </c>
    </row>
    <row r="50" spans="1:10" ht="25.5" customHeight="1" x14ac:dyDescent="0.2">
      <c r="A50" s="127"/>
      <c r="B50" s="132" t="s">
        <v>57</v>
      </c>
      <c r="C50" s="235" t="s">
        <v>58</v>
      </c>
      <c r="D50" s="236"/>
      <c r="E50" s="236"/>
      <c r="F50" s="137" t="s">
        <v>24</v>
      </c>
      <c r="G50" s="138"/>
      <c r="H50" s="138"/>
      <c r="I50" s="138">
        <f>'1 3 Pol'!G66</f>
        <v>0</v>
      </c>
      <c r="J50" s="135" t="str">
        <f>IF(I67=0,"",I50/I67*100)</f>
        <v/>
      </c>
    </row>
    <row r="51" spans="1:10" ht="25.5" customHeight="1" x14ac:dyDescent="0.2">
      <c r="A51" s="127"/>
      <c r="B51" s="132" t="s">
        <v>43</v>
      </c>
      <c r="C51" s="235" t="s">
        <v>59</v>
      </c>
      <c r="D51" s="236"/>
      <c r="E51" s="236"/>
      <c r="F51" s="137" t="s">
        <v>24</v>
      </c>
      <c r="G51" s="138"/>
      <c r="H51" s="138"/>
      <c r="I51" s="138">
        <f>'1 3 Pol'!G68</f>
        <v>0</v>
      </c>
      <c r="J51" s="135" t="str">
        <f>IF(I67=0,"",I51/I67*100)</f>
        <v/>
      </c>
    </row>
    <row r="52" spans="1:10" ht="25.5" customHeight="1" x14ac:dyDescent="0.2">
      <c r="A52" s="127"/>
      <c r="B52" s="132" t="s">
        <v>60</v>
      </c>
      <c r="C52" s="235" t="s">
        <v>61</v>
      </c>
      <c r="D52" s="236"/>
      <c r="E52" s="236"/>
      <c r="F52" s="137" t="s">
        <v>24</v>
      </c>
      <c r="G52" s="138"/>
      <c r="H52" s="138"/>
      <c r="I52" s="138">
        <f>'1 3 Pol'!G85</f>
        <v>0</v>
      </c>
      <c r="J52" s="135" t="str">
        <f>IF(I67=0,"",I52/I67*100)</f>
        <v/>
      </c>
    </row>
    <row r="53" spans="1:10" ht="25.5" customHeight="1" x14ac:dyDescent="0.2">
      <c r="A53" s="127"/>
      <c r="B53" s="132" t="s">
        <v>62</v>
      </c>
      <c r="C53" s="235" t="s">
        <v>63</v>
      </c>
      <c r="D53" s="236"/>
      <c r="E53" s="236"/>
      <c r="F53" s="137" t="s">
        <v>24</v>
      </c>
      <c r="G53" s="138"/>
      <c r="H53" s="138"/>
      <c r="I53" s="138">
        <f>'1 3 Pol'!G99</f>
        <v>0</v>
      </c>
      <c r="J53" s="135" t="str">
        <f>IF(I67=0,"",I53/I67*100)</f>
        <v/>
      </c>
    </row>
    <row r="54" spans="1:10" ht="25.5" customHeight="1" x14ac:dyDescent="0.2">
      <c r="A54" s="127"/>
      <c r="B54" s="132" t="s">
        <v>64</v>
      </c>
      <c r="C54" s="235" t="s">
        <v>65</v>
      </c>
      <c r="D54" s="236"/>
      <c r="E54" s="236"/>
      <c r="F54" s="137" t="s">
        <v>24</v>
      </c>
      <c r="G54" s="138"/>
      <c r="H54" s="138"/>
      <c r="I54" s="138">
        <f>'1 3 Pol'!G111</f>
        <v>0</v>
      </c>
      <c r="J54" s="135" t="str">
        <f>IF(I67=0,"",I54/I67*100)</f>
        <v/>
      </c>
    </row>
    <row r="55" spans="1:10" ht="25.5" customHeight="1" x14ac:dyDescent="0.2">
      <c r="A55" s="127"/>
      <c r="B55" s="132" t="s">
        <v>66</v>
      </c>
      <c r="C55" s="235" t="s">
        <v>67</v>
      </c>
      <c r="D55" s="236"/>
      <c r="E55" s="236"/>
      <c r="F55" s="137" t="s">
        <v>24</v>
      </c>
      <c r="G55" s="138"/>
      <c r="H55" s="138"/>
      <c r="I55" s="138">
        <f>'1 3 Pol'!G115</f>
        <v>0</v>
      </c>
      <c r="J55" s="135" t="str">
        <f>IF(I67=0,"",I55/I67*100)</f>
        <v/>
      </c>
    </row>
    <row r="56" spans="1:10" ht="25.5" customHeight="1" x14ac:dyDescent="0.2">
      <c r="A56" s="127"/>
      <c r="B56" s="132" t="s">
        <v>68</v>
      </c>
      <c r="C56" s="235" t="s">
        <v>69</v>
      </c>
      <c r="D56" s="236"/>
      <c r="E56" s="236"/>
      <c r="F56" s="137" t="s">
        <v>24</v>
      </c>
      <c r="G56" s="138"/>
      <c r="H56" s="138"/>
      <c r="I56" s="138">
        <f>'1 3 Pol'!G119</f>
        <v>0</v>
      </c>
      <c r="J56" s="135" t="str">
        <f>IF(I67=0,"",I56/I67*100)</f>
        <v/>
      </c>
    </row>
    <row r="57" spans="1:10" ht="25.5" customHeight="1" x14ac:dyDescent="0.2">
      <c r="A57" s="127"/>
      <c r="B57" s="132" t="s">
        <v>70</v>
      </c>
      <c r="C57" s="235" t="s">
        <v>71</v>
      </c>
      <c r="D57" s="236"/>
      <c r="E57" s="236"/>
      <c r="F57" s="137" t="s">
        <v>24</v>
      </c>
      <c r="G57" s="138"/>
      <c r="H57" s="138"/>
      <c r="I57" s="138">
        <f>'1 3 Pol'!G122</f>
        <v>0</v>
      </c>
      <c r="J57" s="135" t="str">
        <f>IF(I67=0,"",I57/I67*100)</f>
        <v/>
      </c>
    </row>
    <row r="58" spans="1:10" ht="25.5" customHeight="1" x14ac:dyDescent="0.2">
      <c r="A58" s="127"/>
      <c r="B58" s="132" t="s">
        <v>72</v>
      </c>
      <c r="C58" s="235" t="s">
        <v>73</v>
      </c>
      <c r="D58" s="236"/>
      <c r="E58" s="236"/>
      <c r="F58" s="137" t="s">
        <v>24</v>
      </c>
      <c r="G58" s="138"/>
      <c r="H58" s="138"/>
      <c r="I58" s="138">
        <f>'1 3 Pol'!G127</f>
        <v>0</v>
      </c>
      <c r="J58" s="135" t="str">
        <f>IF(I67=0,"",I58/I67*100)</f>
        <v/>
      </c>
    </row>
    <row r="59" spans="1:10" ht="25.5" customHeight="1" x14ac:dyDescent="0.2">
      <c r="A59" s="127"/>
      <c r="B59" s="132" t="s">
        <v>74</v>
      </c>
      <c r="C59" s="235" t="s">
        <v>75</v>
      </c>
      <c r="D59" s="236"/>
      <c r="E59" s="236"/>
      <c r="F59" s="137" t="s">
        <v>24</v>
      </c>
      <c r="G59" s="138"/>
      <c r="H59" s="138"/>
      <c r="I59" s="138">
        <f>'1 3 Pol'!G140</f>
        <v>0</v>
      </c>
      <c r="J59" s="135" t="str">
        <f>IF(I67=0,"",I59/I67*100)</f>
        <v/>
      </c>
    </row>
    <row r="60" spans="1:10" ht="25.5" customHeight="1" x14ac:dyDescent="0.2">
      <c r="A60" s="127"/>
      <c r="B60" s="132" t="s">
        <v>76</v>
      </c>
      <c r="C60" s="235" t="s">
        <v>77</v>
      </c>
      <c r="D60" s="236"/>
      <c r="E60" s="236"/>
      <c r="F60" s="137" t="s">
        <v>24</v>
      </c>
      <c r="G60" s="138"/>
      <c r="H60" s="138"/>
      <c r="I60" s="138">
        <f>'1 3 Pol'!G148</f>
        <v>0</v>
      </c>
      <c r="J60" s="135" t="str">
        <f>IF(I67=0,"",I60/I67*100)</f>
        <v/>
      </c>
    </row>
    <row r="61" spans="1:10" ht="25.5" customHeight="1" x14ac:dyDescent="0.2">
      <c r="A61" s="127"/>
      <c r="B61" s="132" t="s">
        <v>78</v>
      </c>
      <c r="C61" s="235" t="s">
        <v>79</v>
      </c>
      <c r="D61" s="236"/>
      <c r="E61" s="236"/>
      <c r="F61" s="137" t="s">
        <v>24</v>
      </c>
      <c r="G61" s="138"/>
      <c r="H61" s="138"/>
      <c r="I61" s="138">
        <f>'1 3 Pol'!G154</f>
        <v>0</v>
      </c>
      <c r="J61" s="135" t="str">
        <f>IF(I67=0,"",I61/I67*100)</f>
        <v/>
      </c>
    </row>
    <row r="62" spans="1:10" ht="25.5" customHeight="1" x14ac:dyDescent="0.2">
      <c r="A62" s="127"/>
      <c r="B62" s="132" t="s">
        <v>80</v>
      </c>
      <c r="C62" s="235" t="s">
        <v>81</v>
      </c>
      <c r="D62" s="236"/>
      <c r="E62" s="236"/>
      <c r="F62" s="137" t="s">
        <v>25</v>
      </c>
      <c r="G62" s="138"/>
      <c r="H62" s="138"/>
      <c r="I62" s="138">
        <f>'1 3 Pol'!G157</f>
        <v>0</v>
      </c>
      <c r="J62" s="135" t="str">
        <f>IF(I67=0,"",I62/I67*100)</f>
        <v/>
      </c>
    </row>
    <row r="63" spans="1:10" ht="25.5" customHeight="1" x14ac:dyDescent="0.2">
      <c r="A63" s="127"/>
      <c r="B63" s="132" t="s">
        <v>82</v>
      </c>
      <c r="C63" s="235" t="s">
        <v>83</v>
      </c>
      <c r="D63" s="236"/>
      <c r="E63" s="236"/>
      <c r="F63" s="137" t="s">
        <v>25</v>
      </c>
      <c r="G63" s="138"/>
      <c r="H63" s="138"/>
      <c r="I63" s="138">
        <f>'1 3 Pol'!G162</f>
        <v>0</v>
      </c>
      <c r="J63" s="135" t="str">
        <f>IF(I67=0,"",I63/I67*100)</f>
        <v/>
      </c>
    </row>
    <row r="64" spans="1:10" ht="25.5" customHeight="1" x14ac:dyDescent="0.2">
      <c r="A64" s="127"/>
      <c r="B64" s="132" t="s">
        <v>84</v>
      </c>
      <c r="C64" s="235" t="s">
        <v>85</v>
      </c>
      <c r="D64" s="236"/>
      <c r="E64" s="236"/>
      <c r="F64" s="137" t="s">
        <v>25</v>
      </c>
      <c r="G64" s="138"/>
      <c r="H64" s="138"/>
      <c r="I64" s="138">
        <f>'1 3 Pol'!G169</f>
        <v>0</v>
      </c>
      <c r="J64" s="135" t="str">
        <f>IF(I67=0,"",I64/I67*100)</f>
        <v/>
      </c>
    </row>
    <row r="65" spans="1:10" ht="25.5" customHeight="1" x14ac:dyDescent="0.2">
      <c r="A65" s="127"/>
      <c r="B65" s="132" t="s">
        <v>86</v>
      </c>
      <c r="C65" s="235" t="s">
        <v>77</v>
      </c>
      <c r="D65" s="236"/>
      <c r="E65" s="236"/>
      <c r="F65" s="137" t="s">
        <v>87</v>
      </c>
      <c r="G65" s="138"/>
      <c r="H65" s="138"/>
      <c r="I65" s="138">
        <f>'1 3 Pol'!G177</f>
        <v>0</v>
      </c>
      <c r="J65" s="135" t="str">
        <f>IF(I67=0,"",I65/I67*100)</f>
        <v/>
      </c>
    </row>
    <row r="66" spans="1:10" ht="25.5" customHeight="1" x14ac:dyDescent="0.2">
      <c r="A66" s="127"/>
      <c r="B66" s="132" t="s">
        <v>88</v>
      </c>
      <c r="C66" s="235" t="s">
        <v>28</v>
      </c>
      <c r="D66" s="236"/>
      <c r="E66" s="236"/>
      <c r="F66" s="137" t="s">
        <v>88</v>
      </c>
      <c r="G66" s="138"/>
      <c r="H66" s="138"/>
      <c r="I66" s="138">
        <f>'1 3 Pol'!G190</f>
        <v>0</v>
      </c>
      <c r="J66" s="135" t="str">
        <f>IF(I67=0,"",I66/I67*100)</f>
        <v/>
      </c>
    </row>
    <row r="67" spans="1:10" ht="25.5" customHeight="1" x14ac:dyDescent="0.2">
      <c r="A67" s="128"/>
      <c r="B67" s="133" t="s">
        <v>1</v>
      </c>
      <c r="C67" s="133"/>
      <c r="D67" s="134"/>
      <c r="E67" s="134"/>
      <c r="F67" s="139"/>
      <c r="G67" s="140"/>
      <c r="H67" s="140"/>
      <c r="I67" s="140">
        <f>SUM(I49:I66)</f>
        <v>0</v>
      </c>
      <c r="J67" s="136">
        <f>SUM(J49:J66)</f>
        <v>0</v>
      </c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  <row r="70" spans="1:10" x14ac:dyDescent="0.2">
      <c r="F70" s="92"/>
      <c r="G70" s="91"/>
      <c r="H70" s="92"/>
      <c r="I70" s="91"/>
      <c r="J70" s="93"/>
    </row>
  </sheetData>
  <sheetProtection algorithmName="SHA-512" hashValue="k7+OV+krpOJZhNSgqxrwcQ7ZCotnhqeSFdCW4fTnm/4VmQL+TVmr06MAcIAW/Wuec3DmvGJUJ76OgIZw7o4mHg==" saltValue="9GjE5PnuCpUJXKB6GwXr1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C65:E65"/>
    <mergeCell ref="C66:E66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7" t="s">
        <v>6</v>
      </c>
      <c r="B1" s="237"/>
      <c r="C1" s="238"/>
      <c r="D1" s="237"/>
      <c r="E1" s="237"/>
      <c r="F1" s="237"/>
      <c r="G1" s="237"/>
    </row>
    <row r="2" spans="1:7" ht="24.95" customHeight="1" x14ac:dyDescent="0.2">
      <c r="A2" s="78" t="s">
        <v>7</v>
      </c>
      <c r="B2" s="77"/>
      <c r="C2" s="239"/>
      <c r="D2" s="239"/>
      <c r="E2" s="239"/>
      <c r="F2" s="239"/>
      <c r="G2" s="240"/>
    </row>
    <row r="3" spans="1:7" ht="24.95" customHeight="1" x14ac:dyDescent="0.2">
      <c r="A3" s="78" t="s">
        <v>8</v>
      </c>
      <c r="B3" s="77"/>
      <c r="C3" s="239"/>
      <c r="D3" s="239"/>
      <c r="E3" s="239"/>
      <c r="F3" s="239"/>
      <c r="G3" s="240"/>
    </row>
    <row r="4" spans="1:7" ht="24.95" customHeight="1" x14ac:dyDescent="0.2">
      <c r="A4" s="78" t="s">
        <v>9</v>
      </c>
      <c r="B4" s="77"/>
      <c r="C4" s="239"/>
      <c r="D4" s="239"/>
      <c r="E4" s="239"/>
      <c r="F4" s="239"/>
      <c r="G4" s="240"/>
    </row>
    <row r="5" spans="1:7" x14ac:dyDescent="0.2">
      <c r="B5" s="6"/>
      <c r="C5" s="7"/>
      <c r="D5" s="8"/>
    </row>
  </sheetData>
  <sheetProtection algorithmName="SHA-512" hashValue="92lqu9SWVObAjoDerstUzWGM1Xz94bcN7AvQ1pLGzvgqoBBlXviSrWJLNRO+oUYPC4nP91nA9UZv4oUf0uwqGg==" saltValue="J/UpHx1ov7fEmSJMsrfbi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opLeftCell="A59" workbookViewId="0">
      <pane xSplit="1" topLeftCell="B1" activePane="topRight" state="frozen"/>
      <selection activeCell="A8" sqref="A8"/>
      <selection pane="topRight" activeCell="E196" sqref="E195:E196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3" t="s">
        <v>90</v>
      </c>
      <c r="B1" s="243"/>
      <c r="C1" s="243"/>
      <c r="D1" s="243"/>
      <c r="E1" s="243"/>
      <c r="F1" s="243"/>
      <c r="G1" s="243"/>
      <c r="AG1" t="s">
        <v>91</v>
      </c>
    </row>
    <row r="2" spans="1:60" ht="24.95" customHeight="1" x14ac:dyDescent="0.2">
      <c r="A2" s="143" t="s">
        <v>7</v>
      </c>
      <c r="B2" s="77" t="s">
        <v>50</v>
      </c>
      <c r="C2" s="244" t="s">
        <v>46</v>
      </c>
      <c r="D2" s="245"/>
      <c r="E2" s="245"/>
      <c r="F2" s="245"/>
      <c r="G2" s="246"/>
      <c r="AG2" t="s">
        <v>92</v>
      </c>
    </row>
    <row r="3" spans="1:60" ht="24.95" customHeight="1" x14ac:dyDescent="0.2">
      <c r="A3" s="143" t="s">
        <v>8</v>
      </c>
      <c r="B3" s="77" t="s">
        <v>45</v>
      </c>
      <c r="C3" s="244" t="s">
        <v>46</v>
      </c>
      <c r="D3" s="245"/>
      <c r="E3" s="245"/>
      <c r="F3" s="245"/>
      <c r="G3" s="246"/>
      <c r="AC3" s="90" t="s">
        <v>92</v>
      </c>
      <c r="AG3" t="s">
        <v>93</v>
      </c>
    </row>
    <row r="4" spans="1:60" ht="24.95" customHeight="1" x14ac:dyDescent="0.2">
      <c r="A4" s="144" t="s">
        <v>9</v>
      </c>
      <c r="B4" s="145" t="s">
        <v>43</v>
      </c>
      <c r="C4" s="247" t="s">
        <v>46</v>
      </c>
      <c r="D4" s="248"/>
      <c r="E4" s="248"/>
      <c r="F4" s="248"/>
      <c r="G4" s="249"/>
      <c r="AG4" t="s">
        <v>94</v>
      </c>
    </row>
    <row r="5" spans="1:60" x14ac:dyDescent="0.2">
      <c r="D5" s="142"/>
    </row>
    <row r="6" spans="1:60" ht="38.25" x14ac:dyDescent="0.2">
      <c r="A6" s="147" t="s">
        <v>95</v>
      </c>
      <c r="B6" s="149" t="s">
        <v>96</v>
      </c>
      <c r="C6" s="149" t="s">
        <v>97</v>
      </c>
      <c r="D6" s="148" t="s">
        <v>98</v>
      </c>
      <c r="E6" s="147" t="s">
        <v>99</v>
      </c>
      <c r="F6" s="146" t="s">
        <v>100</v>
      </c>
      <c r="G6" s="147" t="s">
        <v>29</v>
      </c>
      <c r="H6" s="150" t="s">
        <v>30</v>
      </c>
      <c r="I6" s="150" t="s">
        <v>101</v>
      </c>
      <c r="J6" s="150" t="s">
        <v>31</v>
      </c>
      <c r="K6" s="150" t="s">
        <v>102</v>
      </c>
      <c r="L6" s="150" t="s">
        <v>103</v>
      </c>
      <c r="M6" s="150" t="s">
        <v>104</v>
      </c>
      <c r="N6" s="150" t="s">
        <v>105</v>
      </c>
      <c r="O6" s="150" t="s">
        <v>106</v>
      </c>
      <c r="P6" s="150" t="s">
        <v>107</v>
      </c>
      <c r="Q6" s="150" t="s">
        <v>108</v>
      </c>
      <c r="R6" s="150" t="s">
        <v>109</v>
      </c>
      <c r="S6" s="150" t="s">
        <v>110</v>
      </c>
      <c r="T6" s="150" t="s">
        <v>111</v>
      </c>
      <c r="U6" s="150" t="s">
        <v>112</v>
      </c>
      <c r="V6" s="150" t="s">
        <v>113</v>
      </c>
      <c r="W6" s="150" t="s">
        <v>114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4" t="s">
        <v>115</v>
      </c>
      <c r="B8" s="165" t="s">
        <v>45</v>
      </c>
      <c r="C8" s="186" t="s">
        <v>56</v>
      </c>
      <c r="D8" s="166"/>
      <c r="E8" s="167"/>
      <c r="F8" s="168"/>
      <c r="G8" s="168">
        <f>SUMIF(AG9:AG65,"&lt;&gt;NOR",G9:G65)</f>
        <v>0</v>
      </c>
      <c r="H8" s="168"/>
      <c r="I8" s="168">
        <f>SUM(I9:I65)</f>
        <v>0</v>
      </c>
      <c r="J8" s="168"/>
      <c r="K8" s="168">
        <f>SUM(K9:K65)</f>
        <v>0</v>
      </c>
      <c r="L8" s="168"/>
      <c r="M8" s="168">
        <f>SUM(M9:M65)</f>
        <v>0</v>
      </c>
      <c r="N8" s="168"/>
      <c r="O8" s="168">
        <f>SUM(O9:O65)</f>
        <v>37.889999999999993</v>
      </c>
      <c r="P8" s="168"/>
      <c r="Q8" s="168">
        <f>SUM(Q9:Q65)</f>
        <v>4.62</v>
      </c>
      <c r="R8" s="168"/>
      <c r="S8" s="168"/>
      <c r="T8" s="169"/>
      <c r="U8" s="163"/>
      <c r="V8" s="163">
        <f>SUM(V9:V65)</f>
        <v>275.07</v>
      </c>
      <c r="W8" s="163"/>
      <c r="AG8" t="s">
        <v>116</v>
      </c>
    </row>
    <row r="9" spans="1:60" ht="22.5" outlineLevel="1" x14ac:dyDescent="0.2">
      <c r="A9" s="170">
        <v>1</v>
      </c>
      <c r="B9" s="171" t="s">
        <v>117</v>
      </c>
      <c r="C9" s="187" t="s">
        <v>118</v>
      </c>
      <c r="D9" s="172" t="s">
        <v>119</v>
      </c>
      <c r="E9" s="173">
        <v>11.48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0.13800000000000001</v>
      </c>
      <c r="Q9" s="175">
        <f>ROUND(E9*P9,2)</f>
        <v>1.58</v>
      </c>
      <c r="R9" s="175" t="s">
        <v>120</v>
      </c>
      <c r="S9" s="175" t="s">
        <v>339</v>
      </c>
      <c r="T9" s="176" t="s">
        <v>339</v>
      </c>
      <c r="U9" s="160">
        <v>0.16</v>
      </c>
      <c r="V9" s="160">
        <f>ROUND(E9*U9,2)</f>
        <v>1.84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122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241" t="s">
        <v>123</v>
      </c>
      <c r="D10" s="242"/>
      <c r="E10" s="242"/>
      <c r="F10" s="242"/>
      <c r="G10" s="242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124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125</v>
      </c>
      <c r="D11" s="161"/>
      <c r="E11" s="162">
        <v>6.36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126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8"/>
      <c r="B12" s="159"/>
      <c r="C12" s="188" t="s">
        <v>127</v>
      </c>
      <c r="D12" s="161"/>
      <c r="E12" s="162">
        <v>5.12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126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2.5" outlineLevel="1" x14ac:dyDescent="0.2">
      <c r="A13" s="170">
        <v>2</v>
      </c>
      <c r="B13" s="171" t="s">
        <v>128</v>
      </c>
      <c r="C13" s="187" t="s">
        <v>129</v>
      </c>
      <c r="D13" s="172" t="s">
        <v>119</v>
      </c>
      <c r="E13" s="173">
        <v>13.5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5">
        <v>0</v>
      </c>
      <c r="O13" s="175">
        <f>ROUND(E13*N13,2)</f>
        <v>0</v>
      </c>
      <c r="P13" s="175">
        <v>0.22500000000000001</v>
      </c>
      <c r="Q13" s="175">
        <f>ROUND(E13*P13,2)</f>
        <v>3.04</v>
      </c>
      <c r="R13" s="175" t="s">
        <v>120</v>
      </c>
      <c r="S13" s="175" t="s">
        <v>339</v>
      </c>
      <c r="T13" s="176" t="s">
        <v>339</v>
      </c>
      <c r="U13" s="160">
        <v>0.14199999999999999</v>
      </c>
      <c r="V13" s="160">
        <f>ROUND(E13*U13,2)</f>
        <v>1.92</v>
      </c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122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241" t="s">
        <v>123</v>
      </c>
      <c r="D14" s="242"/>
      <c r="E14" s="242"/>
      <c r="F14" s="242"/>
      <c r="G14" s="242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124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188" t="s">
        <v>130</v>
      </c>
      <c r="D15" s="161"/>
      <c r="E15" s="162">
        <v>13.5</v>
      </c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126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70">
        <v>3</v>
      </c>
      <c r="B16" s="171" t="s">
        <v>131</v>
      </c>
      <c r="C16" s="187" t="s">
        <v>132</v>
      </c>
      <c r="D16" s="172" t="s">
        <v>133</v>
      </c>
      <c r="E16" s="173">
        <v>16.625</v>
      </c>
      <c r="F16" s="174"/>
      <c r="G16" s="175">
        <f>ROUND(E16*F16,2)</f>
        <v>0</v>
      </c>
      <c r="H16" s="174"/>
      <c r="I16" s="175">
        <f>ROUND(E16*H16,2)</f>
        <v>0</v>
      </c>
      <c r="J16" s="174"/>
      <c r="K16" s="175">
        <f>ROUND(E16*J16,2)</f>
        <v>0</v>
      </c>
      <c r="L16" s="175">
        <v>21</v>
      </c>
      <c r="M16" s="175">
        <f>G16*(1+L16/100)</f>
        <v>0</v>
      </c>
      <c r="N16" s="175">
        <v>0</v>
      </c>
      <c r="O16" s="175">
        <f>ROUND(E16*N16,2)</f>
        <v>0</v>
      </c>
      <c r="P16" s="175">
        <v>0</v>
      </c>
      <c r="Q16" s="175">
        <f>ROUND(E16*P16,2)</f>
        <v>0</v>
      </c>
      <c r="R16" s="175" t="s">
        <v>134</v>
      </c>
      <c r="S16" s="175" t="s">
        <v>339</v>
      </c>
      <c r="T16" s="176" t="s">
        <v>339</v>
      </c>
      <c r="U16" s="160">
        <v>9.7000000000000003E-2</v>
      </c>
      <c r="V16" s="160">
        <f>ROUND(E16*U16,2)</f>
        <v>1.61</v>
      </c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122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241" t="s">
        <v>135</v>
      </c>
      <c r="D17" s="242"/>
      <c r="E17" s="242"/>
      <c r="F17" s="242"/>
      <c r="G17" s="242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124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136</v>
      </c>
      <c r="D18" s="161"/>
      <c r="E18" s="162">
        <v>16.625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126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22.5" outlineLevel="1" x14ac:dyDescent="0.2">
      <c r="A19" s="170">
        <v>4</v>
      </c>
      <c r="B19" s="171" t="s">
        <v>137</v>
      </c>
      <c r="C19" s="187" t="s">
        <v>138</v>
      </c>
      <c r="D19" s="172" t="s">
        <v>133</v>
      </c>
      <c r="E19" s="173">
        <v>51.782499999999999</v>
      </c>
      <c r="F19" s="174"/>
      <c r="G19" s="175">
        <f>ROUND(E19*F19,2)</f>
        <v>0</v>
      </c>
      <c r="H19" s="174"/>
      <c r="I19" s="175">
        <f>ROUND(E19*H19,2)</f>
        <v>0</v>
      </c>
      <c r="J19" s="174"/>
      <c r="K19" s="175">
        <f>ROUND(E19*J19,2)</f>
        <v>0</v>
      </c>
      <c r="L19" s="175">
        <v>21</v>
      </c>
      <c r="M19" s="175">
        <f>G19*(1+L19/100)</f>
        <v>0</v>
      </c>
      <c r="N19" s="175">
        <v>0</v>
      </c>
      <c r="O19" s="175">
        <f>ROUND(E19*N19,2)</f>
        <v>0</v>
      </c>
      <c r="P19" s="175">
        <v>0</v>
      </c>
      <c r="Q19" s="175">
        <f>ROUND(E19*P19,2)</f>
        <v>0</v>
      </c>
      <c r="R19" s="175" t="s">
        <v>134</v>
      </c>
      <c r="S19" s="175" t="s">
        <v>339</v>
      </c>
      <c r="T19" s="176" t="s">
        <v>339</v>
      </c>
      <c r="U19" s="160">
        <v>0.36799999999999999</v>
      </c>
      <c r="V19" s="160">
        <f>ROUND(E19*U19,2)</f>
        <v>19.059999999999999</v>
      </c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122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/>
      <c r="B20" s="159"/>
      <c r="C20" s="241" t="s">
        <v>139</v>
      </c>
      <c r="D20" s="242"/>
      <c r="E20" s="242"/>
      <c r="F20" s="242"/>
      <c r="G20" s="242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124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8"/>
      <c r="B21" s="159"/>
      <c r="C21" s="188" t="s">
        <v>140</v>
      </c>
      <c r="D21" s="161"/>
      <c r="E21" s="162">
        <v>17.482500000000002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126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188" t="s">
        <v>141</v>
      </c>
      <c r="D22" s="161"/>
      <c r="E22" s="162">
        <v>18.899999999999999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126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8" t="s">
        <v>142</v>
      </c>
      <c r="D23" s="161"/>
      <c r="E23" s="162">
        <v>15.4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126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22.5" outlineLevel="1" x14ac:dyDescent="0.2">
      <c r="A24" s="170">
        <v>5</v>
      </c>
      <c r="B24" s="171" t="s">
        <v>143</v>
      </c>
      <c r="C24" s="187" t="s">
        <v>144</v>
      </c>
      <c r="D24" s="172" t="s">
        <v>133</v>
      </c>
      <c r="E24" s="173">
        <v>51.782499999999999</v>
      </c>
      <c r="F24" s="174"/>
      <c r="G24" s="175">
        <f>ROUND(E24*F24,2)</f>
        <v>0</v>
      </c>
      <c r="H24" s="174"/>
      <c r="I24" s="175">
        <f>ROUND(E24*H24,2)</f>
        <v>0</v>
      </c>
      <c r="J24" s="174"/>
      <c r="K24" s="175">
        <f>ROUND(E24*J24,2)</f>
        <v>0</v>
      </c>
      <c r="L24" s="175">
        <v>21</v>
      </c>
      <c r="M24" s="175">
        <f>G24*(1+L24/100)</f>
        <v>0</v>
      </c>
      <c r="N24" s="175">
        <v>0</v>
      </c>
      <c r="O24" s="175">
        <f>ROUND(E24*N24,2)</f>
        <v>0</v>
      </c>
      <c r="P24" s="175">
        <v>0</v>
      </c>
      <c r="Q24" s="175">
        <f>ROUND(E24*P24,2)</f>
        <v>0</v>
      </c>
      <c r="R24" s="175" t="s">
        <v>134</v>
      </c>
      <c r="S24" s="175" t="s">
        <v>339</v>
      </c>
      <c r="T24" s="176" t="s">
        <v>339</v>
      </c>
      <c r="U24" s="160">
        <v>5.8000000000000003E-2</v>
      </c>
      <c r="V24" s="160">
        <f>ROUND(E24*U24,2)</f>
        <v>3</v>
      </c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122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8"/>
      <c r="B25" s="159"/>
      <c r="C25" s="241" t="s">
        <v>139</v>
      </c>
      <c r="D25" s="242"/>
      <c r="E25" s="242"/>
      <c r="F25" s="242"/>
      <c r="G25" s="242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124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188" t="s">
        <v>140</v>
      </c>
      <c r="D26" s="161"/>
      <c r="E26" s="162">
        <v>17.482500000000002</v>
      </c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126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188" t="s">
        <v>141</v>
      </c>
      <c r="D27" s="161"/>
      <c r="E27" s="162">
        <v>18.899999999999999</v>
      </c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126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8" t="s">
        <v>142</v>
      </c>
      <c r="D28" s="161"/>
      <c r="E28" s="162">
        <v>15.4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126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70">
        <v>6</v>
      </c>
      <c r="B29" s="171" t="s">
        <v>145</v>
      </c>
      <c r="C29" s="187" t="s">
        <v>146</v>
      </c>
      <c r="D29" s="172" t="s">
        <v>133</v>
      </c>
      <c r="E29" s="173">
        <v>16.288</v>
      </c>
      <c r="F29" s="174"/>
      <c r="G29" s="175">
        <f>ROUND(E29*F29,2)</f>
        <v>0</v>
      </c>
      <c r="H29" s="174"/>
      <c r="I29" s="175">
        <f>ROUND(E29*H29,2)</f>
        <v>0</v>
      </c>
      <c r="J29" s="174"/>
      <c r="K29" s="175">
        <f>ROUND(E29*J29,2)</f>
        <v>0</v>
      </c>
      <c r="L29" s="175">
        <v>21</v>
      </c>
      <c r="M29" s="175">
        <f>G29*(1+L29/100)</f>
        <v>0</v>
      </c>
      <c r="N29" s="175">
        <v>0</v>
      </c>
      <c r="O29" s="175">
        <f>ROUND(E29*N29,2)</f>
        <v>0</v>
      </c>
      <c r="P29" s="175">
        <v>0</v>
      </c>
      <c r="Q29" s="175">
        <f>ROUND(E29*P29,2)</f>
        <v>0</v>
      </c>
      <c r="R29" s="175" t="s">
        <v>134</v>
      </c>
      <c r="S29" s="175" t="s">
        <v>339</v>
      </c>
      <c r="T29" s="176" t="s">
        <v>339</v>
      </c>
      <c r="U29" s="160">
        <v>4.6550000000000002</v>
      </c>
      <c r="V29" s="160">
        <f>ROUND(E29*U29,2)</f>
        <v>75.819999999999993</v>
      </c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122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241" t="s">
        <v>147</v>
      </c>
      <c r="D30" s="242"/>
      <c r="E30" s="242"/>
      <c r="F30" s="242"/>
      <c r="G30" s="242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124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8"/>
      <c r="B31" s="159"/>
      <c r="C31" s="188" t="s">
        <v>148</v>
      </c>
      <c r="D31" s="161"/>
      <c r="E31" s="162">
        <v>3</v>
      </c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126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8" t="s">
        <v>149</v>
      </c>
      <c r="D32" s="161"/>
      <c r="E32" s="162">
        <v>4.6479999999999997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126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188" t="s">
        <v>150</v>
      </c>
      <c r="D33" s="161"/>
      <c r="E33" s="162">
        <v>8.64</v>
      </c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126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ht="22.5" outlineLevel="1" x14ac:dyDescent="0.2">
      <c r="A34" s="170">
        <v>7</v>
      </c>
      <c r="B34" s="171" t="s">
        <v>151</v>
      </c>
      <c r="C34" s="187" t="s">
        <v>152</v>
      </c>
      <c r="D34" s="172" t="s">
        <v>133</v>
      </c>
      <c r="E34" s="173">
        <v>15.534750000000001</v>
      </c>
      <c r="F34" s="174"/>
      <c r="G34" s="175">
        <f>ROUND(E34*F34,2)</f>
        <v>0</v>
      </c>
      <c r="H34" s="174"/>
      <c r="I34" s="175">
        <f>ROUND(E34*H34,2)</f>
        <v>0</v>
      </c>
      <c r="J34" s="174"/>
      <c r="K34" s="175">
        <f>ROUND(E34*J34,2)</f>
        <v>0</v>
      </c>
      <c r="L34" s="175">
        <v>21</v>
      </c>
      <c r="M34" s="175">
        <f>G34*(1+L34/100)</f>
        <v>0</v>
      </c>
      <c r="N34" s="175">
        <v>0</v>
      </c>
      <c r="O34" s="175">
        <f>ROUND(E34*N34,2)</f>
        <v>0</v>
      </c>
      <c r="P34" s="175">
        <v>0</v>
      </c>
      <c r="Q34" s="175">
        <f>ROUND(E34*P34,2)</f>
        <v>0</v>
      </c>
      <c r="R34" s="175" t="s">
        <v>134</v>
      </c>
      <c r="S34" s="175" t="s">
        <v>339</v>
      </c>
      <c r="T34" s="176" t="s">
        <v>339</v>
      </c>
      <c r="U34" s="160">
        <v>1.0999999999999999E-2</v>
      </c>
      <c r="V34" s="160">
        <f>ROUND(E34*U34,2)</f>
        <v>0.17</v>
      </c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122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241" t="s">
        <v>153</v>
      </c>
      <c r="D35" s="242"/>
      <c r="E35" s="242"/>
      <c r="F35" s="242"/>
      <c r="G35" s="242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124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58"/>
      <c r="B36" s="159"/>
      <c r="C36" s="188" t="s">
        <v>154</v>
      </c>
      <c r="D36" s="161"/>
      <c r="E36" s="162">
        <v>15.534750000000001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126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 x14ac:dyDescent="0.2">
      <c r="A37" s="170">
        <v>8</v>
      </c>
      <c r="B37" s="171" t="s">
        <v>155</v>
      </c>
      <c r="C37" s="187" t="s">
        <v>156</v>
      </c>
      <c r="D37" s="172" t="s">
        <v>133</v>
      </c>
      <c r="E37" s="173">
        <v>8.64</v>
      </c>
      <c r="F37" s="174"/>
      <c r="G37" s="175">
        <f>ROUND(E37*F37,2)</f>
        <v>0</v>
      </c>
      <c r="H37" s="174"/>
      <c r="I37" s="175">
        <f>ROUND(E37*H37,2)</f>
        <v>0</v>
      </c>
      <c r="J37" s="174"/>
      <c r="K37" s="175">
        <f>ROUND(E37*J37,2)</f>
        <v>0</v>
      </c>
      <c r="L37" s="175">
        <v>21</v>
      </c>
      <c r="M37" s="175">
        <f>G37*(1+L37/100)</f>
        <v>0</v>
      </c>
      <c r="N37" s="175">
        <v>0</v>
      </c>
      <c r="O37" s="175">
        <f>ROUND(E37*N37,2)</f>
        <v>0</v>
      </c>
      <c r="P37" s="175">
        <v>0</v>
      </c>
      <c r="Q37" s="175">
        <f>ROUND(E37*P37,2)</f>
        <v>0</v>
      </c>
      <c r="R37" s="175" t="s">
        <v>134</v>
      </c>
      <c r="S37" s="175" t="s">
        <v>339</v>
      </c>
      <c r="T37" s="176" t="s">
        <v>339</v>
      </c>
      <c r="U37" s="160">
        <v>1.1499999999999999</v>
      </c>
      <c r="V37" s="160">
        <f>ROUND(E37*U37,2)</f>
        <v>9.94</v>
      </c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122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8"/>
      <c r="B38" s="159"/>
      <c r="C38" s="241" t="s">
        <v>157</v>
      </c>
      <c r="D38" s="242"/>
      <c r="E38" s="242"/>
      <c r="F38" s="242"/>
      <c r="G38" s="242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124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8"/>
      <c r="B39" s="159"/>
      <c r="C39" s="252" t="s">
        <v>158</v>
      </c>
      <c r="D39" s="253"/>
      <c r="E39" s="253"/>
      <c r="F39" s="253"/>
      <c r="G39" s="253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159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188" t="s">
        <v>150</v>
      </c>
      <c r="D40" s="161"/>
      <c r="E40" s="162">
        <v>8.64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126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ht="22.5" outlineLevel="1" x14ac:dyDescent="0.2">
      <c r="A41" s="170">
        <v>9</v>
      </c>
      <c r="B41" s="171" t="s">
        <v>160</v>
      </c>
      <c r="C41" s="187" t="s">
        <v>161</v>
      </c>
      <c r="D41" s="172" t="s">
        <v>133</v>
      </c>
      <c r="E41" s="173">
        <v>32.904499999999999</v>
      </c>
      <c r="F41" s="174"/>
      <c r="G41" s="175">
        <f>ROUND(E41*F41,2)</f>
        <v>0</v>
      </c>
      <c r="H41" s="174"/>
      <c r="I41" s="175">
        <f>ROUND(E41*H41,2)</f>
        <v>0</v>
      </c>
      <c r="J41" s="174"/>
      <c r="K41" s="175">
        <f>ROUND(E41*J41,2)</f>
        <v>0</v>
      </c>
      <c r="L41" s="175">
        <v>21</v>
      </c>
      <c r="M41" s="175">
        <f>G41*(1+L41/100)</f>
        <v>0</v>
      </c>
      <c r="N41" s="175">
        <v>0</v>
      </c>
      <c r="O41" s="175">
        <f>ROUND(E41*N41,2)</f>
        <v>0</v>
      </c>
      <c r="P41" s="175">
        <v>0</v>
      </c>
      <c r="Q41" s="175">
        <f>ROUND(E41*P41,2)</f>
        <v>0</v>
      </c>
      <c r="R41" s="175" t="s">
        <v>134</v>
      </c>
      <c r="S41" s="175" t="s">
        <v>339</v>
      </c>
      <c r="T41" s="176" t="s">
        <v>339</v>
      </c>
      <c r="U41" s="160">
        <v>0.13200000000000001</v>
      </c>
      <c r="V41" s="160">
        <f>ROUND(E41*U41,2)</f>
        <v>4.34</v>
      </c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122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241" t="s">
        <v>157</v>
      </c>
      <c r="D42" s="242"/>
      <c r="E42" s="242"/>
      <c r="F42" s="242"/>
      <c r="G42" s="242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124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162</v>
      </c>
      <c r="D43" s="161"/>
      <c r="E43" s="162">
        <v>32.904499999999999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126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ht="22.5" outlineLevel="1" x14ac:dyDescent="0.2">
      <c r="A44" s="170">
        <v>10</v>
      </c>
      <c r="B44" s="171" t="s">
        <v>163</v>
      </c>
      <c r="C44" s="187" t="s">
        <v>164</v>
      </c>
      <c r="D44" s="172" t="s">
        <v>119</v>
      </c>
      <c r="E44" s="173">
        <v>392.3</v>
      </c>
      <c r="F44" s="174"/>
      <c r="G44" s="175">
        <f>ROUND(E44*F44,2)</f>
        <v>0</v>
      </c>
      <c r="H44" s="174"/>
      <c r="I44" s="175">
        <f>ROUND(E44*H44,2)</f>
        <v>0</v>
      </c>
      <c r="J44" s="174"/>
      <c r="K44" s="175">
        <f>ROUND(E44*J44,2)</f>
        <v>0</v>
      </c>
      <c r="L44" s="175">
        <v>21</v>
      </c>
      <c r="M44" s="175">
        <f>G44*(1+L44/100)</f>
        <v>0</v>
      </c>
      <c r="N44" s="175">
        <v>0</v>
      </c>
      <c r="O44" s="175">
        <f>ROUND(E44*N44,2)</f>
        <v>0</v>
      </c>
      <c r="P44" s="175">
        <v>0</v>
      </c>
      <c r="Q44" s="175">
        <f>ROUND(E44*P44,2)</f>
        <v>0</v>
      </c>
      <c r="R44" s="175" t="s">
        <v>165</v>
      </c>
      <c r="S44" s="175" t="s">
        <v>339</v>
      </c>
      <c r="T44" s="176" t="s">
        <v>339</v>
      </c>
      <c r="U44" s="160">
        <v>0.17100000000000001</v>
      </c>
      <c r="V44" s="160">
        <f>ROUND(E44*U44,2)</f>
        <v>67.08</v>
      </c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122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8"/>
      <c r="B45" s="159"/>
      <c r="C45" s="241" t="s">
        <v>166</v>
      </c>
      <c r="D45" s="242"/>
      <c r="E45" s="242"/>
      <c r="F45" s="242"/>
      <c r="G45" s="242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124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8"/>
      <c r="B46" s="159"/>
      <c r="C46" s="188" t="s">
        <v>167</v>
      </c>
      <c r="D46" s="161"/>
      <c r="E46" s="162">
        <v>114.9</v>
      </c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126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188" t="s">
        <v>168</v>
      </c>
      <c r="D47" s="161"/>
      <c r="E47" s="162">
        <v>220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126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/>
      <c r="B48" s="159"/>
      <c r="C48" s="188" t="s">
        <v>169</v>
      </c>
      <c r="D48" s="161"/>
      <c r="E48" s="162">
        <v>31.8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126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8"/>
      <c r="B49" s="159"/>
      <c r="C49" s="188" t="s">
        <v>170</v>
      </c>
      <c r="D49" s="161"/>
      <c r="E49" s="162">
        <v>25.6</v>
      </c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126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0">
        <v>11</v>
      </c>
      <c r="B50" s="171" t="s">
        <v>171</v>
      </c>
      <c r="C50" s="187" t="s">
        <v>172</v>
      </c>
      <c r="D50" s="172" t="s">
        <v>173</v>
      </c>
      <c r="E50" s="173">
        <v>24.847999999999999</v>
      </c>
      <c r="F50" s="174"/>
      <c r="G50" s="175">
        <f>ROUND(E50*F50,2)</f>
        <v>0</v>
      </c>
      <c r="H50" s="174"/>
      <c r="I50" s="175">
        <f>ROUND(E50*H50,2)</f>
        <v>0</v>
      </c>
      <c r="J50" s="174"/>
      <c r="K50" s="175">
        <f>ROUND(E50*J50,2)</f>
        <v>0</v>
      </c>
      <c r="L50" s="175">
        <v>21</v>
      </c>
      <c r="M50" s="175">
        <f>G50*(1+L50/100)</f>
        <v>0</v>
      </c>
      <c r="N50" s="175">
        <v>0</v>
      </c>
      <c r="O50" s="175">
        <f>ROUND(E50*N50,2)</f>
        <v>0</v>
      </c>
      <c r="P50" s="175">
        <v>0</v>
      </c>
      <c r="Q50" s="175">
        <f>ROUND(E50*P50,2)</f>
        <v>0</v>
      </c>
      <c r="R50" s="175" t="s">
        <v>134</v>
      </c>
      <c r="S50" s="175" t="s">
        <v>339</v>
      </c>
      <c r="T50" s="176" t="s">
        <v>339</v>
      </c>
      <c r="U50" s="160">
        <v>0</v>
      </c>
      <c r="V50" s="160">
        <f>ROUND(E50*U50,2)</f>
        <v>0</v>
      </c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122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/>
      <c r="B51" s="159"/>
      <c r="C51" s="188" t="s">
        <v>174</v>
      </c>
      <c r="D51" s="161"/>
      <c r="E51" s="162">
        <v>24.847999999999999</v>
      </c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126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70">
        <v>12</v>
      </c>
      <c r="B52" s="171" t="s">
        <v>175</v>
      </c>
      <c r="C52" s="187" t="s">
        <v>176</v>
      </c>
      <c r="D52" s="172" t="s">
        <v>133</v>
      </c>
      <c r="E52" s="173">
        <v>18.878</v>
      </c>
      <c r="F52" s="174"/>
      <c r="G52" s="175">
        <f>ROUND(E52*F52,2)</f>
        <v>0</v>
      </c>
      <c r="H52" s="174"/>
      <c r="I52" s="175">
        <f>ROUND(E52*H52,2)</f>
        <v>0</v>
      </c>
      <c r="J52" s="174"/>
      <c r="K52" s="175">
        <f>ROUND(E52*J52,2)</f>
        <v>0</v>
      </c>
      <c r="L52" s="175">
        <v>21</v>
      </c>
      <c r="M52" s="175">
        <f>G52*(1+L52/100)</f>
        <v>0</v>
      </c>
      <c r="N52" s="175">
        <v>2.0057999999999998</v>
      </c>
      <c r="O52" s="175">
        <f>ROUND(E52*N52,2)</f>
        <v>37.869999999999997</v>
      </c>
      <c r="P52" s="175">
        <v>0</v>
      </c>
      <c r="Q52" s="175">
        <f>ROUND(E52*P52,2)</f>
        <v>0</v>
      </c>
      <c r="R52" s="175" t="s">
        <v>177</v>
      </c>
      <c r="S52" s="175" t="s">
        <v>339</v>
      </c>
      <c r="T52" s="176" t="s">
        <v>339</v>
      </c>
      <c r="U52" s="160">
        <v>1.22</v>
      </c>
      <c r="V52" s="160">
        <f>ROUND(E52*U52,2)</f>
        <v>23.03</v>
      </c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122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8"/>
      <c r="B53" s="159"/>
      <c r="C53" s="241" t="s">
        <v>178</v>
      </c>
      <c r="D53" s="242"/>
      <c r="E53" s="242"/>
      <c r="F53" s="242"/>
      <c r="G53" s="242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124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8"/>
      <c r="B54" s="159"/>
      <c r="C54" s="188" t="s">
        <v>179</v>
      </c>
      <c r="D54" s="161"/>
      <c r="E54" s="162">
        <v>13.048</v>
      </c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126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8"/>
      <c r="B55" s="159"/>
      <c r="C55" s="188" t="s">
        <v>180</v>
      </c>
      <c r="D55" s="161"/>
      <c r="E55" s="162">
        <v>3.18</v>
      </c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126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8"/>
      <c r="B56" s="159"/>
      <c r="C56" s="188" t="s">
        <v>181</v>
      </c>
      <c r="D56" s="161"/>
      <c r="E56" s="162">
        <v>2.65</v>
      </c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126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0">
        <v>13</v>
      </c>
      <c r="B57" s="171" t="s">
        <v>182</v>
      </c>
      <c r="C57" s="187" t="s">
        <v>183</v>
      </c>
      <c r="D57" s="172" t="s">
        <v>184</v>
      </c>
      <c r="E57" s="173">
        <v>114.1</v>
      </c>
      <c r="F57" s="174"/>
      <c r="G57" s="175">
        <f>ROUND(E57*F57,2)</f>
        <v>0</v>
      </c>
      <c r="H57" s="174"/>
      <c r="I57" s="175">
        <f>ROUND(E57*H57,2)</f>
        <v>0</v>
      </c>
      <c r="J57" s="174"/>
      <c r="K57" s="175">
        <f>ROUND(E57*J57,2)</f>
        <v>0</v>
      </c>
      <c r="L57" s="175">
        <v>21</v>
      </c>
      <c r="M57" s="175">
        <f>G57*(1+L57/100)</f>
        <v>0</v>
      </c>
      <c r="N57" s="175">
        <v>1.2999999999999999E-4</v>
      </c>
      <c r="O57" s="175">
        <f>ROUND(E57*N57,2)</f>
        <v>0.01</v>
      </c>
      <c r="P57" s="175">
        <v>0</v>
      </c>
      <c r="Q57" s="175">
        <f>ROUND(E57*P57,2)</f>
        <v>0</v>
      </c>
      <c r="R57" s="175"/>
      <c r="S57" s="175" t="s">
        <v>185</v>
      </c>
      <c r="T57" s="176" t="s">
        <v>186</v>
      </c>
      <c r="U57" s="160">
        <v>0.20100000000000001</v>
      </c>
      <c r="V57" s="160">
        <f>ROUND(E57*U57,2)</f>
        <v>22.93</v>
      </c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122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8"/>
      <c r="B58" s="159"/>
      <c r="C58" s="188" t="s">
        <v>187</v>
      </c>
      <c r="D58" s="161"/>
      <c r="E58" s="162">
        <v>70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126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8"/>
      <c r="B59" s="159"/>
      <c r="C59" s="188" t="s">
        <v>188</v>
      </c>
      <c r="D59" s="161"/>
      <c r="E59" s="162">
        <v>23.85</v>
      </c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126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8"/>
      <c r="B60" s="159"/>
      <c r="C60" s="188" t="s">
        <v>189</v>
      </c>
      <c r="D60" s="161"/>
      <c r="E60" s="162">
        <v>20.25</v>
      </c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126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0">
        <v>14</v>
      </c>
      <c r="B61" s="171" t="s">
        <v>190</v>
      </c>
      <c r="C61" s="187" t="s">
        <v>191</v>
      </c>
      <c r="D61" s="172" t="s">
        <v>119</v>
      </c>
      <c r="E61" s="173">
        <v>392.3</v>
      </c>
      <c r="F61" s="174"/>
      <c r="G61" s="175">
        <f>ROUND(E61*F61,2)</f>
        <v>0</v>
      </c>
      <c r="H61" s="174"/>
      <c r="I61" s="175">
        <f>ROUND(E61*H61,2)</f>
        <v>0</v>
      </c>
      <c r="J61" s="174"/>
      <c r="K61" s="175">
        <f>ROUND(E61*J61,2)</f>
        <v>0</v>
      </c>
      <c r="L61" s="175">
        <v>21</v>
      </c>
      <c r="M61" s="175">
        <f>G61*(1+L61/100)</f>
        <v>0</v>
      </c>
      <c r="N61" s="175">
        <v>3.0000000000000001E-5</v>
      </c>
      <c r="O61" s="175">
        <f>ROUND(E61*N61,2)</f>
        <v>0.01</v>
      </c>
      <c r="P61" s="175">
        <v>0</v>
      </c>
      <c r="Q61" s="175">
        <f>ROUND(E61*P61,2)</f>
        <v>0</v>
      </c>
      <c r="R61" s="175" t="s">
        <v>192</v>
      </c>
      <c r="S61" s="175" t="s">
        <v>339</v>
      </c>
      <c r="T61" s="176" t="s">
        <v>193</v>
      </c>
      <c r="U61" s="160">
        <v>0.113</v>
      </c>
      <c r="V61" s="160">
        <f>ROUND(E61*U61,2)</f>
        <v>44.33</v>
      </c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194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/>
      <c r="B62" s="159"/>
      <c r="C62" s="188" t="s">
        <v>167</v>
      </c>
      <c r="D62" s="161"/>
      <c r="E62" s="162">
        <v>114.9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126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/>
      <c r="B63" s="159"/>
      <c r="C63" s="188" t="s">
        <v>168</v>
      </c>
      <c r="D63" s="161"/>
      <c r="E63" s="162">
        <v>220</v>
      </c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126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8"/>
      <c r="B64" s="159"/>
      <c r="C64" s="188" t="s">
        <v>169</v>
      </c>
      <c r="D64" s="161"/>
      <c r="E64" s="162">
        <v>31.8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126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8"/>
      <c r="B65" s="159"/>
      <c r="C65" s="188" t="s">
        <v>170</v>
      </c>
      <c r="D65" s="161"/>
      <c r="E65" s="162">
        <v>25.6</v>
      </c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126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x14ac:dyDescent="0.2">
      <c r="A66" s="164" t="s">
        <v>115</v>
      </c>
      <c r="B66" s="165" t="s">
        <v>57</v>
      </c>
      <c r="C66" s="186" t="s">
        <v>58</v>
      </c>
      <c r="D66" s="166"/>
      <c r="E66" s="167"/>
      <c r="F66" s="168"/>
      <c r="G66" s="168">
        <f>SUMIF(AG67:AG67,"&lt;&gt;NOR",G67:G67)</f>
        <v>0</v>
      </c>
      <c r="H66" s="168"/>
      <c r="I66" s="168">
        <f>SUM(I67:I67)</f>
        <v>0</v>
      </c>
      <c r="J66" s="168"/>
      <c r="K66" s="168">
        <f>SUM(K67:K67)</f>
        <v>0</v>
      </c>
      <c r="L66" s="168"/>
      <c r="M66" s="168">
        <f>SUM(M67:M67)</f>
        <v>0</v>
      </c>
      <c r="N66" s="168"/>
      <c r="O66" s="168">
        <f>SUM(O67:O67)</f>
        <v>0</v>
      </c>
      <c r="P66" s="168"/>
      <c r="Q66" s="168">
        <f>SUM(Q67:Q67)</f>
        <v>0</v>
      </c>
      <c r="R66" s="168"/>
      <c r="S66" s="168"/>
      <c r="T66" s="169"/>
      <c r="U66" s="163"/>
      <c r="V66" s="163">
        <f>SUM(V67:V67)</f>
        <v>0</v>
      </c>
      <c r="W66" s="163"/>
      <c r="AG66" t="s">
        <v>116</v>
      </c>
    </row>
    <row r="67" spans="1:60" outlineLevel="1" x14ac:dyDescent="0.2">
      <c r="A67" s="177">
        <v>15</v>
      </c>
      <c r="B67" s="178" t="s">
        <v>195</v>
      </c>
      <c r="C67" s="189" t="s">
        <v>196</v>
      </c>
      <c r="D67" s="179" t="s">
        <v>197</v>
      </c>
      <c r="E67" s="180">
        <v>1</v>
      </c>
      <c r="F67" s="181"/>
      <c r="G67" s="182">
        <f>ROUND(E67*F67,2)</f>
        <v>0</v>
      </c>
      <c r="H67" s="181"/>
      <c r="I67" s="182">
        <f>ROUND(E67*H67,2)</f>
        <v>0</v>
      </c>
      <c r="J67" s="181"/>
      <c r="K67" s="182">
        <f>ROUND(E67*J67,2)</f>
        <v>0</v>
      </c>
      <c r="L67" s="182">
        <v>21</v>
      </c>
      <c r="M67" s="182">
        <f>G67*(1+L67/100)</f>
        <v>0</v>
      </c>
      <c r="N67" s="182">
        <v>0</v>
      </c>
      <c r="O67" s="182">
        <f>ROUND(E67*N67,2)</f>
        <v>0</v>
      </c>
      <c r="P67" s="182">
        <v>0</v>
      </c>
      <c r="Q67" s="182">
        <f>ROUND(E67*P67,2)</f>
        <v>0</v>
      </c>
      <c r="R67" s="182"/>
      <c r="S67" s="182" t="s">
        <v>185</v>
      </c>
      <c r="T67" s="183" t="s">
        <v>186</v>
      </c>
      <c r="U67" s="160">
        <v>0</v>
      </c>
      <c r="V67" s="160">
        <f>ROUND(E67*U67,2)</f>
        <v>0</v>
      </c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198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64" t="s">
        <v>115</v>
      </c>
      <c r="B68" s="165" t="s">
        <v>43</v>
      </c>
      <c r="C68" s="186" t="s">
        <v>59</v>
      </c>
      <c r="D68" s="166"/>
      <c r="E68" s="167"/>
      <c r="F68" s="168"/>
      <c r="G68" s="168">
        <f>SUMIF(AG69:AG84,"&lt;&gt;NOR",G69:G84)</f>
        <v>0</v>
      </c>
      <c r="H68" s="168"/>
      <c r="I68" s="168">
        <f>SUM(I69:I84)</f>
        <v>0</v>
      </c>
      <c r="J68" s="168"/>
      <c r="K68" s="168">
        <f>SUM(K69:K84)</f>
        <v>0</v>
      </c>
      <c r="L68" s="168"/>
      <c r="M68" s="168">
        <f>SUM(M69:M84)</f>
        <v>0</v>
      </c>
      <c r="N68" s="168"/>
      <c r="O68" s="168">
        <f>SUM(O69:O84)</f>
        <v>19.16</v>
      </c>
      <c r="P68" s="168"/>
      <c r="Q68" s="168">
        <f>SUM(Q69:Q84)</f>
        <v>0</v>
      </c>
      <c r="R68" s="168"/>
      <c r="S68" s="168"/>
      <c r="T68" s="169"/>
      <c r="U68" s="163"/>
      <c r="V68" s="163">
        <f>SUM(V69:V84)</f>
        <v>50.349999999999994</v>
      </c>
      <c r="W68" s="163"/>
      <c r="AG68" t="s">
        <v>116</v>
      </c>
    </row>
    <row r="69" spans="1:60" outlineLevel="1" x14ac:dyDescent="0.2">
      <c r="A69" s="170">
        <v>16</v>
      </c>
      <c r="B69" s="171" t="s">
        <v>199</v>
      </c>
      <c r="C69" s="187" t="s">
        <v>200</v>
      </c>
      <c r="D69" s="172" t="s">
        <v>133</v>
      </c>
      <c r="E69" s="173">
        <v>4.851</v>
      </c>
      <c r="F69" s="174"/>
      <c r="G69" s="175">
        <f>ROUND(E69*F69,2)</f>
        <v>0</v>
      </c>
      <c r="H69" s="174"/>
      <c r="I69" s="175">
        <f>ROUND(E69*H69,2)</f>
        <v>0</v>
      </c>
      <c r="J69" s="174"/>
      <c r="K69" s="175">
        <f>ROUND(E69*J69,2)</f>
        <v>0</v>
      </c>
      <c r="L69" s="175">
        <v>21</v>
      </c>
      <c r="M69" s="175">
        <f>G69*(1+L69/100)</f>
        <v>0</v>
      </c>
      <c r="N69" s="175">
        <v>2.6793399999999998</v>
      </c>
      <c r="O69" s="175">
        <f>ROUND(E69*N69,2)</f>
        <v>13</v>
      </c>
      <c r="P69" s="175">
        <v>0</v>
      </c>
      <c r="Q69" s="175">
        <f>ROUND(E69*P69,2)</f>
        <v>0</v>
      </c>
      <c r="R69" s="175" t="s">
        <v>201</v>
      </c>
      <c r="S69" s="175" t="s">
        <v>339</v>
      </c>
      <c r="T69" s="176" t="s">
        <v>339</v>
      </c>
      <c r="U69" s="160">
        <v>4.3550000000000004</v>
      </c>
      <c r="V69" s="160">
        <f>ROUND(E69*U69,2)</f>
        <v>21.13</v>
      </c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122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58"/>
      <c r="B70" s="159"/>
      <c r="C70" s="241" t="s">
        <v>202</v>
      </c>
      <c r="D70" s="242"/>
      <c r="E70" s="242"/>
      <c r="F70" s="242"/>
      <c r="G70" s="242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124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8"/>
      <c r="B71" s="159"/>
      <c r="C71" s="252" t="s">
        <v>203</v>
      </c>
      <c r="D71" s="253"/>
      <c r="E71" s="253"/>
      <c r="F71" s="253"/>
      <c r="G71" s="253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159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58"/>
      <c r="B72" s="159"/>
      <c r="C72" s="188" t="s">
        <v>204</v>
      </c>
      <c r="D72" s="161"/>
      <c r="E72" s="162">
        <v>4.851</v>
      </c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126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0">
        <v>17</v>
      </c>
      <c r="B73" s="171" t="s">
        <v>205</v>
      </c>
      <c r="C73" s="187" t="s">
        <v>206</v>
      </c>
      <c r="D73" s="172" t="s">
        <v>133</v>
      </c>
      <c r="E73" s="173">
        <v>4.851</v>
      </c>
      <c r="F73" s="174"/>
      <c r="G73" s="175">
        <f>ROUND(E73*F73,2)</f>
        <v>0</v>
      </c>
      <c r="H73" s="174"/>
      <c r="I73" s="175">
        <f>ROUND(E73*H73,2)</f>
        <v>0</v>
      </c>
      <c r="J73" s="174"/>
      <c r="K73" s="175">
        <f>ROUND(E73*J73,2)</f>
        <v>0</v>
      </c>
      <c r="L73" s="175">
        <v>21</v>
      </c>
      <c r="M73" s="175">
        <f>G73*(1+L73/100)</f>
        <v>0</v>
      </c>
      <c r="N73" s="175">
        <v>0</v>
      </c>
      <c r="O73" s="175">
        <f>ROUND(E73*N73,2)</f>
        <v>0</v>
      </c>
      <c r="P73" s="175">
        <v>0</v>
      </c>
      <c r="Q73" s="175">
        <f>ROUND(E73*P73,2)</f>
        <v>0</v>
      </c>
      <c r="R73" s="175" t="s">
        <v>201</v>
      </c>
      <c r="S73" s="175" t="s">
        <v>339</v>
      </c>
      <c r="T73" s="176" t="s">
        <v>339</v>
      </c>
      <c r="U73" s="160">
        <v>2.2970000000000002</v>
      </c>
      <c r="V73" s="160">
        <f>ROUND(E73*U73,2)</f>
        <v>11.14</v>
      </c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122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58"/>
      <c r="B74" s="159"/>
      <c r="C74" s="241" t="s">
        <v>202</v>
      </c>
      <c r="D74" s="242"/>
      <c r="E74" s="242"/>
      <c r="F74" s="242"/>
      <c r="G74" s="242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124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58"/>
      <c r="B75" s="159"/>
      <c r="C75" s="252" t="s">
        <v>203</v>
      </c>
      <c r="D75" s="253"/>
      <c r="E75" s="253"/>
      <c r="F75" s="253"/>
      <c r="G75" s="253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159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8"/>
      <c r="B76" s="159"/>
      <c r="C76" s="188" t="s">
        <v>204</v>
      </c>
      <c r="D76" s="161"/>
      <c r="E76" s="162">
        <v>4.851</v>
      </c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126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ht="22.5" outlineLevel="1" x14ac:dyDescent="0.2">
      <c r="A77" s="170">
        <v>18</v>
      </c>
      <c r="B77" s="171" t="s">
        <v>207</v>
      </c>
      <c r="C77" s="187" t="s">
        <v>208</v>
      </c>
      <c r="D77" s="172" t="s">
        <v>119</v>
      </c>
      <c r="E77" s="173">
        <v>44.1</v>
      </c>
      <c r="F77" s="174"/>
      <c r="G77" s="175">
        <f>ROUND(E77*F77,2)</f>
        <v>0</v>
      </c>
      <c r="H77" s="174"/>
      <c r="I77" s="175">
        <f>ROUND(E77*H77,2)</f>
        <v>0</v>
      </c>
      <c r="J77" s="174"/>
      <c r="K77" s="175">
        <f>ROUND(E77*J77,2)</f>
        <v>0</v>
      </c>
      <c r="L77" s="175">
        <v>21</v>
      </c>
      <c r="M77" s="175">
        <f>G77*(1+L77/100)</f>
        <v>0</v>
      </c>
      <c r="N77" s="175">
        <v>3.7670000000000002E-2</v>
      </c>
      <c r="O77" s="175">
        <f>ROUND(E77*N77,2)</f>
        <v>1.66</v>
      </c>
      <c r="P77" s="175">
        <v>0</v>
      </c>
      <c r="Q77" s="175">
        <f>ROUND(E77*P77,2)</f>
        <v>0</v>
      </c>
      <c r="R77" s="175" t="s">
        <v>209</v>
      </c>
      <c r="S77" s="175" t="s">
        <v>339</v>
      </c>
      <c r="T77" s="176" t="s">
        <v>339</v>
      </c>
      <c r="U77" s="160">
        <v>0.41</v>
      </c>
      <c r="V77" s="160">
        <f>ROUND(E77*U77,2)</f>
        <v>18.079999999999998</v>
      </c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122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58"/>
      <c r="B78" s="159"/>
      <c r="C78" s="241" t="s">
        <v>210</v>
      </c>
      <c r="D78" s="242"/>
      <c r="E78" s="242"/>
      <c r="F78" s="242"/>
      <c r="G78" s="242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124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8"/>
      <c r="B79" s="159"/>
      <c r="C79" s="252" t="s">
        <v>211</v>
      </c>
      <c r="D79" s="253"/>
      <c r="E79" s="253"/>
      <c r="F79" s="253"/>
      <c r="G79" s="253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159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58"/>
      <c r="B80" s="159"/>
      <c r="C80" s="188" t="s">
        <v>212</v>
      </c>
      <c r="D80" s="161"/>
      <c r="E80" s="162">
        <v>44.1</v>
      </c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126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ht="22.5" outlineLevel="1" x14ac:dyDescent="0.2">
      <c r="A81" s="170">
        <v>19</v>
      </c>
      <c r="B81" s="171" t="s">
        <v>213</v>
      </c>
      <c r="C81" s="187" t="s">
        <v>214</v>
      </c>
      <c r="D81" s="172" t="s">
        <v>215</v>
      </c>
      <c r="E81" s="173">
        <v>50</v>
      </c>
      <c r="F81" s="174"/>
      <c r="G81" s="175">
        <f>ROUND(E81*F81,2)</f>
        <v>0</v>
      </c>
      <c r="H81" s="174"/>
      <c r="I81" s="175">
        <f>ROUND(E81*H81,2)</f>
        <v>0</v>
      </c>
      <c r="J81" s="174"/>
      <c r="K81" s="175">
        <f>ROUND(E81*J81,2)</f>
        <v>0</v>
      </c>
      <c r="L81" s="175">
        <v>21</v>
      </c>
      <c r="M81" s="175">
        <f>G81*(1+L81/100)</f>
        <v>0</v>
      </c>
      <c r="N81" s="175">
        <v>0.04</v>
      </c>
      <c r="O81" s="175">
        <f>ROUND(E81*N81,2)</f>
        <v>2</v>
      </c>
      <c r="P81" s="175">
        <v>0</v>
      </c>
      <c r="Q81" s="175">
        <f>ROUND(E81*P81,2)</f>
        <v>0</v>
      </c>
      <c r="R81" s="175" t="s">
        <v>216</v>
      </c>
      <c r="S81" s="175" t="s">
        <v>339</v>
      </c>
      <c r="T81" s="176" t="s">
        <v>339</v>
      </c>
      <c r="U81" s="160">
        <v>0</v>
      </c>
      <c r="V81" s="160">
        <f>ROUND(E81*U81,2)</f>
        <v>0</v>
      </c>
      <c r="W81" s="160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217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58"/>
      <c r="B82" s="159"/>
      <c r="C82" s="250" t="s">
        <v>218</v>
      </c>
      <c r="D82" s="251"/>
      <c r="E82" s="251"/>
      <c r="F82" s="251"/>
      <c r="G82" s="251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159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0">
        <v>20</v>
      </c>
      <c r="B83" s="171" t="s">
        <v>219</v>
      </c>
      <c r="C83" s="187" t="s">
        <v>220</v>
      </c>
      <c r="D83" s="172" t="s">
        <v>221</v>
      </c>
      <c r="E83" s="173">
        <v>0.5</v>
      </c>
      <c r="F83" s="174"/>
      <c r="G83" s="175">
        <f>ROUND(E83*F83,2)</f>
        <v>0</v>
      </c>
      <c r="H83" s="174"/>
      <c r="I83" s="175">
        <f>ROUND(E83*H83,2)</f>
        <v>0</v>
      </c>
      <c r="J83" s="174"/>
      <c r="K83" s="175">
        <f>ROUND(E83*J83,2)</f>
        <v>0</v>
      </c>
      <c r="L83" s="175">
        <v>21</v>
      </c>
      <c r="M83" s="175">
        <f>G83*(1+L83/100)</f>
        <v>0</v>
      </c>
      <c r="N83" s="175">
        <v>5</v>
      </c>
      <c r="O83" s="175">
        <f>ROUND(E83*N83,2)</f>
        <v>2.5</v>
      </c>
      <c r="P83" s="175">
        <v>0</v>
      </c>
      <c r="Q83" s="175">
        <f>ROUND(E83*P83,2)</f>
        <v>0</v>
      </c>
      <c r="R83" s="175" t="s">
        <v>216</v>
      </c>
      <c r="S83" s="175" t="s">
        <v>339</v>
      </c>
      <c r="T83" s="176" t="s">
        <v>339</v>
      </c>
      <c r="U83" s="160">
        <v>0</v>
      </c>
      <c r="V83" s="160">
        <f>ROUND(E83*U83,2)</f>
        <v>0</v>
      </c>
      <c r="W83" s="160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217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58"/>
      <c r="B84" s="159"/>
      <c r="C84" s="250" t="s">
        <v>222</v>
      </c>
      <c r="D84" s="251"/>
      <c r="E84" s="251"/>
      <c r="F84" s="251"/>
      <c r="G84" s="251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159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x14ac:dyDescent="0.2">
      <c r="A85" s="164" t="s">
        <v>115</v>
      </c>
      <c r="B85" s="165" t="s">
        <v>60</v>
      </c>
      <c r="C85" s="186" t="s">
        <v>61</v>
      </c>
      <c r="D85" s="166"/>
      <c r="E85" s="167"/>
      <c r="F85" s="168"/>
      <c r="G85" s="168">
        <f>SUMIF(AG86:AG98,"&lt;&gt;NOR",G86:G98)</f>
        <v>0</v>
      </c>
      <c r="H85" s="168"/>
      <c r="I85" s="168">
        <f>SUM(I86:I98)</f>
        <v>0</v>
      </c>
      <c r="J85" s="168"/>
      <c r="K85" s="168">
        <f>SUM(K86:K98)</f>
        <v>0</v>
      </c>
      <c r="L85" s="168"/>
      <c r="M85" s="168">
        <f>SUM(M86:M98)</f>
        <v>0</v>
      </c>
      <c r="N85" s="168"/>
      <c r="O85" s="168">
        <f>SUM(O86:O98)</f>
        <v>17.36</v>
      </c>
      <c r="P85" s="168"/>
      <c r="Q85" s="168">
        <f>SUM(Q86:Q98)</f>
        <v>0</v>
      </c>
      <c r="R85" s="168"/>
      <c r="S85" s="168"/>
      <c r="T85" s="169"/>
      <c r="U85" s="163"/>
      <c r="V85" s="163">
        <f>SUM(V86:V98)</f>
        <v>604.94000000000005</v>
      </c>
      <c r="W85" s="163"/>
      <c r="AG85" t="s">
        <v>116</v>
      </c>
    </row>
    <row r="86" spans="1:60" outlineLevel="1" x14ac:dyDescent="0.2">
      <c r="A86" s="170">
        <v>21</v>
      </c>
      <c r="B86" s="171" t="s">
        <v>223</v>
      </c>
      <c r="C86" s="187" t="s">
        <v>224</v>
      </c>
      <c r="D86" s="172" t="s">
        <v>119</v>
      </c>
      <c r="E86" s="173">
        <v>30.45</v>
      </c>
      <c r="F86" s="174"/>
      <c r="G86" s="175">
        <f>ROUND(E86*F86,2)</f>
        <v>0</v>
      </c>
      <c r="H86" s="174"/>
      <c r="I86" s="175">
        <f>ROUND(E86*H86,2)</f>
        <v>0</v>
      </c>
      <c r="J86" s="174"/>
      <c r="K86" s="175">
        <f>ROUND(E86*J86,2)</f>
        <v>0</v>
      </c>
      <c r="L86" s="175">
        <v>21</v>
      </c>
      <c r="M86" s="175">
        <f>G86*(1+L86/100)</f>
        <v>0</v>
      </c>
      <c r="N86" s="175">
        <v>0.56996000000000002</v>
      </c>
      <c r="O86" s="175">
        <f>ROUND(E86*N86,2)</f>
        <v>17.36</v>
      </c>
      <c r="P86" s="175">
        <v>0</v>
      </c>
      <c r="Q86" s="175">
        <f>ROUND(E86*P86,2)</f>
        <v>0</v>
      </c>
      <c r="R86" s="175" t="s">
        <v>209</v>
      </c>
      <c r="S86" s="175" t="s">
        <v>339</v>
      </c>
      <c r="T86" s="176" t="s">
        <v>339</v>
      </c>
      <c r="U86" s="160">
        <v>3.085</v>
      </c>
      <c r="V86" s="160">
        <f>ROUND(E86*U86,2)</f>
        <v>93.94</v>
      </c>
      <c r="W86" s="160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122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8"/>
      <c r="B87" s="159"/>
      <c r="C87" s="241" t="s">
        <v>225</v>
      </c>
      <c r="D87" s="242"/>
      <c r="E87" s="242"/>
      <c r="F87" s="242"/>
      <c r="G87" s="242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124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58"/>
      <c r="B88" s="159"/>
      <c r="C88" s="252" t="s">
        <v>226</v>
      </c>
      <c r="D88" s="253"/>
      <c r="E88" s="253"/>
      <c r="F88" s="253"/>
      <c r="G88" s="253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159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8"/>
      <c r="B89" s="159"/>
      <c r="C89" s="188" t="s">
        <v>227</v>
      </c>
      <c r="D89" s="161"/>
      <c r="E89" s="162">
        <v>8.4</v>
      </c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126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188" t="s">
        <v>228</v>
      </c>
      <c r="D90" s="161"/>
      <c r="E90" s="162">
        <v>11.925000000000001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126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22.5" outlineLevel="1" x14ac:dyDescent="0.2">
      <c r="A91" s="158"/>
      <c r="B91" s="159"/>
      <c r="C91" s="188" t="s">
        <v>229</v>
      </c>
      <c r="D91" s="161"/>
      <c r="E91" s="162">
        <v>10.125</v>
      </c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126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70">
        <v>22</v>
      </c>
      <c r="B92" s="171" t="s">
        <v>230</v>
      </c>
      <c r="C92" s="187" t="s">
        <v>337</v>
      </c>
      <c r="D92" s="172" t="s">
        <v>231</v>
      </c>
      <c r="E92" s="173">
        <v>511</v>
      </c>
      <c r="F92" s="174"/>
      <c r="G92" s="175">
        <f>ROUND(E92*F92,2)</f>
        <v>0</v>
      </c>
      <c r="H92" s="174"/>
      <c r="I92" s="175">
        <f>ROUND(E92*H92,2)</f>
        <v>0</v>
      </c>
      <c r="J92" s="174"/>
      <c r="K92" s="175">
        <f>ROUND(E92*J92,2)</f>
        <v>0</v>
      </c>
      <c r="L92" s="175">
        <v>21</v>
      </c>
      <c r="M92" s="175">
        <f>G92*(1+L92/100)</f>
        <v>0</v>
      </c>
      <c r="N92" s="175">
        <v>0</v>
      </c>
      <c r="O92" s="175">
        <f>ROUND(E92*N92,2)</f>
        <v>0</v>
      </c>
      <c r="P92" s="175">
        <v>0</v>
      </c>
      <c r="Q92" s="175">
        <f>ROUND(E92*P92,2)</f>
        <v>0</v>
      </c>
      <c r="R92" s="175" t="s">
        <v>232</v>
      </c>
      <c r="S92" s="175" t="s">
        <v>121</v>
      </c>
      <c r="T92" s="176" t="s">
        <v>186</v>
      </c>
      <c r="U92" s="160">
        <v>1</v>
      </c>
      <c r="V92" s="160">
        <f>ROUND(E92*U92,2)</f>
        <v>511</v>
      </c>
      <c r="W92" s="160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233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250" t="s">
        <v>234</v>
      </c>
      <c r="D93" s="251"/>
      <c r="E93" s="251"/>
      <c r="F93" s="251"/>
      <c r="G93" s="251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159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188" t="s">
        <v>235</v>
      </c>
      <c r="D94" s="161"/>
      <c r="E94" s="162">
        <v>21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126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88" t="s">
        <v>236</v>
      </c>
      <c r="D95" s="161"/>
      <c r="E95" s="162">
        <v>21</v>
      </c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126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188" t="s">
        <v>338</v>
      </c>
      <c r="D96" s="161"/>
      <c r="E96" s="162">
        <v>21</v>
      </c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126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/>
      <c r="B97" s="159"/>
      <c r="C97" s="188" t="s">
        <v>237</v>
      </c>
      <c r="D97" s="161"/>
      <c r="E97" s="162">
        <v>336</v>
      </c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126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/>
      <c r="B98" s="159"/>
      <c r="C98" s="188" t="s">
        <v>238</v>
      </c>
      <c r="D98" s="161"/>
      <c r="E98" s="162">
        <v>112</v>
      </c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126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x14ac:dyDescent="0.2">
      <c r="A99" s="164" t="s">
        <v>115</v>
      </c>
      <c r="B99" s="165" t="s">
        <v>62</v>
      </c>
      <c r="C99" s="186" t="s">
        <v>63</v>
      </c>
      <c r="D99" s="166"/>
      <c r="E99" s="167"/>
      <c r="F99" s="168"/>
      <c r="G99" s="168">
        <f>SUMIF(AG100:AG110,"&lt;&gt;NOR",G100:G110)</f>
        <v>0</v>
      </c>
      <c r="H99" s="168"/>
      <c r="I99" s="168">
        <f>SUM(I100:I110)</f>
        <v>0</v>
      </c>
      <c r="J99" s="168"/>
      <c r="K99" s="168">
        <f>SUM(K100:K110)</f>
        <v>0</v>
      </c>
      <c r="L99" s="168"/>
      <c r="M99" s="168">
        <f>SUM(M100:M110)</f>
        <v>0</v>
      </c>
      <c r="N99" s="168"/>
      <c r="O99" s="168">
        <f>SUM(O100:O110)</f>
        <v>11.27</v>
      </c>
      <c r="P99" s="168"/>
      <c r="Q99" s="168">
        <f>SUM(Q100:Q110)</f>
        <v>0</v>
      </c>
      <c r="R99" s="168"/>
      <c r="S99" s="168"/>
      <c r="T99" s="169"/>
      <c r="U99" s="163"/>
      <c r="V99" s="163">
        <f>SUM(V100:V110)</f>
        <v>11.059999999999999</v>
      </c>
      <c r="W99" s="163"/>
      <c r="AG99" t="s">
        <v>116</v>
      </c>
    </row>
    <row r="100" spans="1:60" ht="22.5" outlineLevel="1" x14ac:dyDescent="0.2">
      <c r="A100" s="170">
        <v>23</v>
      </c>
      <c r="B100" s="171" t="s">
        <v>239</v>
      </c>
      <c r="C100" s="187" t="s">
        <v>240</v>
      </c>
      <c r="D100" s="172" t="s">
        <v>119</v>
      </c>
      <c r="E100" s="173">
        <v>24.98</v>
      </c>
      <c r="F100" s="174"/>
      <c r="G100" s="175">
        <f>ROUND(E100*F100,2)</f>
        <v>0</v>
      </c>
      <c r="H100" s="174"/>
      <c r="I100" s="175">
        <f>ROUND(E100*H100,2)</f>
        <v>0</v>
      </c>
      <c r="J100" s="174"/>
      <c r="K100" s="175">
        <f>ROUND(E100*J100,2)</f>
        <v>0</v>
      </c>
      <c r="L100" s="175">
        <v>21</v>
      </c>
      <c r="M100" s="175">
        <f>G100*(1+L100/100)</f>
        <v>0</v>
      </c>
      <c r="N100" s="175">
        <v>0.378</v>
      </c>
      <c r="O100" s="175">
        <f>ROUND(E100*N100,2)</f>
        <v>9.44</v>
      </c>
      <c r="P100" s="175">
        <v>0</v>
      </c>
      <c r="Q100" s="175">
        <f>ROUND(E100*P100,2)</f>
        <v>0</v>
      </c>
      <c r="R100" s="175" t="s">
        <v>120</v>
      </c>
      <c r="S100" s="175" t="s">
        <v>339</v>
      </c>
      <c r="T100" s="176" t="s">
        <v>339</v>
      </c>
      <c r="U100" s="160">
        <v>2.5999999999999999E-2</v>
      </c>
      <c r="V100" s="160">
        <f>ROUND(E100*U100,2)</f>
        <v>0.65</v>
      </c>
      <c r="W100" s="160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122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188" t="s">
        <v>241</v>
      </c>
      <c r="D101" s="161"/>
      <c r="E101" s="162">
        <v>13.5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126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188" t="s">
        <v>125</v>
      </c>
      <c r="D102" s="161"/>
      <c r="E102" s="162">
        <v>6.36</v>
      </c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126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8"/>
      <c r="B103" s="159"/>
      <c r="C103" s="188" t="s">
        <v>127</v>
      </c>
      <c r="D103" s="161"/>
      <c r="E103" s="162">
        <v>5.12</v>
      </c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126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0">
        <v>24</v>
      </c>
      <c r="B104" s="171" t="s">
        <v>242</v>
      </c>
      <c r="C104" s="187" t="s">
        <v>243</v>
      </c>
      <c r="D104" s="172" t="s">
        <v>119</v>
      </c>
      <c r="E104" s="173">
        <v>13.5</v>
      </c>
      <c r="F104" s="174"/>
      <c r="G104" s="175">
        <f>ROUND(E104*F104,2)</f>
        <v>0</v>
      </c>
      <c r="H104" s="174"/>
      <c r="I104" s="175">
        <f>ROUND(E104*H104,2)</f>
        <v>0</v>
      </c>
      <c r="J104" s="174"/>
      <c r="K104" s="175">
        <f>ROUND(E104*J104,2)</f>
        <v>0</v>
      </c>
      <c r="L104" s="175">
        <v>21</v>
      </c>
      <c r="M104" s="175">
        <f>G104*(1+L104/100)</f>
        <v>0</v>
      </c>
      <c r="N104" s="175">
        <v>7.3899999999999993E-2</v>
      </c>
      <c r="O104" s="175">
        <f>ROUND(E104*N104,2)</f>
        <v>1</v>
      </c>
      <c r="P104" s="175">
        <v>0</v>
      </c>
      <c r="Q104" s="175">
        <f>ROUND(E104*P104,2)</f>
        <v>0</v>
      </c>
      <c r="R104" s="175" t="s">
        <v>120</v>
      </c>
      <c r="S104" s="175" t="s">
        <v>339</v>
      </c>
      <c r="T104" s="176" t="s">
        <v>339</v>
      </c>
      <c r="U104" s="160">
        <v>0.45200000000000001</v>
      </c>
      <c r="V104" s="160">
        <f>ROUND(E104*U104,2)</f>
        <v>6.1</v>
      </c>
      <c r="W104" s="160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122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ht="22.5" outlineLevel="1" x14ac:dyDescent="0.2">
      <c r="A105" s="158"/>
      <c r="B105" s="159"/>
      <c r="C105" s="241" t="s">
        <v>244</v>
      </c>
      <c r="D105" s="242"/>
      <c r="E105" s="242"/>
      <c r="F105" s="242"/>
      <c r="G105" s="242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124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84" t="str">
        <f>C105</f>
        <v>s provedením lože z kameniva drceného, s vyplněním spár, s dvojitým hutněním a se smetením přebytečného materiálu na krajnici. S dodáním hmot pro lože a výplň spár.</v>
      </c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/>
      <c r="B106" s="159"/>
      <c r="C106" s="188" t="s">
        <v>241</v>
      </c>
      <c r="D106" s="161"/>
      <c r="E106" s="162">
        <v>13.5</v>
      </c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126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ht="22.5" outlineLevel="1" x14ac:dyDescent="0.2">
      <c r="A107" s="170">
        <v>25</v>
      </c>
      <c r="B107" s="171" t="s">
        <v>245</v>
      </c>
      <c r="C107" s="187" t="s">
        <v>246</v>
      </c>
      <c r="D107" s="172" t="s">
        <v>119</v>
      </c>
      <c r="E107" s="173">
        <v>11.48</v>
      </c>
      <c r="F107" s="174"/>
      <c r="G107" s="175">
        <f>ROUND(E107*F107,2)</f>
        <v>0</v>
      </c>
      <c r="H107" s="174"/>
      <c r="I107" s="175">
        <f>ROUND(E107*H107,2)</f>
        <v>0</v>
      </c>
      <c r="J107" s="174"/>
      <c r="K107" s="175">
        <f>ROUND(E107*J107,2)</f>
        <v>0</v>
      </c>
      <c r="L107" s="175">
        <v>21</v>
      </c>
      <c r="M107" s="175">
        <f>G107*(1+L107/100)</f>
        <v>0</v>
      </c>
      <c r="N107" s="175">
        <v>7.1999999999999995E-2</v>
      </c>
      <c r="O107" s="175">
        <f>ROUND(E107*N107,2)</f>
        <v>0.83</v>
      </c>
      <c r="P107" s="175">
        <v>0</v>
      </c>
      <c r="Q107" s="175">
        <f>ROUND(E107*P107,2)</f>
        <v>0</v>
      </c>
      <c r="R107" s="175" t="s">
        <v>120</v>
      </c>
      <c r="S107" s="175" t="s">
        <v>339</v>
      </c>
      <c r="T107" s="176" t="s">
        <v>339</v>
      </c>
      <c r="U107" s="160">
        <v>0.375</v>
      </c>
      <c r="V107" s="160">
        <f>ROUND(E107*U107,2)</f>
        <v>4.3099999999999996</v>
      </c>
      <c r="W107" s="160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122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ht="22.5" outlineLevel="1" x14ac:dyDescent="0.2">
      <c r="A108" s="158"/>
      <c r="B108" s="159"/>
      <c r="C108" s="241" t="s">
        <v>247</v>
      </c>
      <c r="D108" s="242"/>
      <c r="E108" s="242"/>
      <c r="F108" s="242"/>
      <c r="G108" s="242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124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84" t="str">
        <f>C108</f>
        <v>komunikací pro pěší do velikosti dlaždic 0,25 m2 s provedením lože do tl. 30 mm, s vyplněním spár a se smetením přebytečného materiálu na vzdálenost do 3 m</v>
      </c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188" t="s">
        <v>125</v>
      </c>
      <c r="D109" s="161"/>
      <c r="E109" s="162">
        <v>6.36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126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58"/>
      <c r="B110" s="159"/>
      <c r="C110" s="188" t="s">
        <v>127</v>
      </c>
      <c r="D110" s="161"/>
      <c r="E110" s="162">
        <v>5.12</v>
      </c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126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64" t="s">
        <v>115</v>
      </c>
      <c r="B111" s="165" t="s">
        <v>64</v>
      </c>
      <c r="C111" s="186" t="s">
        <v>65</v>
      </c>
      <c r="D111" s="166"/>
      <c r="E111" s="167"/>
      <c r="F111" s="168"/>
      <c r="G111" s="168">
        <f>SUMIF(AG112:AG114,"&lt;&gt;NOR",G112:G114)</f>
        <v>0</v>
      </c>
      <c r="H111" s="168"/>
      <c r="I111" s="168">
        <f>SUM(I112:I114)</f>
        <v>0</v>
      </c>
      <c r="J111" s="168"/>
      <c r="K111" s="168">
        <f>SUM(K112:K114)</f>
        <v>0</v>
      </c>
      <c r="L111" s="168"/>
      <c r="M111" s="168">
        <f>SUM(M112:M114)</f>
        <v>0</v>
      </c>
      <c r="N111" s="168"/>
      <c r="O111" s="168">
        <f>SUM(O112:O114)</f>
        <v>0.18</v>
      </c>
      <c r="P111" s="168"/>
      <c r="Q111" s="168">
        <f>SUM(Q112:Q114)</f>
        <v>0</v>
      </c>
      <c r="R111" s="168"/>
      <c r="S111" s="168"/>
      <c r="T111" s="169"/>
      <c r="U111" s="163"/>
      <c r="V111" s="163">
        <f>SUM(V112:V114)</f>
        <v>10.09</v>
      </c>
      <c r="W111" s="163"/>
      <c r="AG111" t="s">
        <v>116</v>
      </c>
    </row>
    <row r="112" spans="1:60" ht="22.5" outlineLevel="1" x14ac:dyDescent="0.2">
      <c r="A112" s="170">
        <v>26</v>
      </c>
      <c r="B112" s="171" t="s">
        <v>248</v>
      </c>
      <c r="C112" s="187" t="s">
        <v>249</v>
      </c>
      <c r="D112" s="172" t="s">
        <v>119</v>
      </c>
      <c r="E112" s="173">
        <v>8.0850000000000009</v>
      </c>
      <c r="F112" s="174"/>
      <c r="G112" s="175">
        <f>ROUND(E112*F112,2)</f>
        <v>0</v>
      </c>
      <c r="H112" s="174"/>
      <c r="I112" s="175">
        <f>ROUND(E112*H112,2)</f>
        <v>0</v>
      </c>
      <c r="J112" s="174"/>
      <c r="K112" s="175">
        <f>ROUND(E112*J112,2)</f>
        <v>0</v>
      </c>
      <c r="L112" s="175">
        <v>21</v>
      </c>
      <c r="M112" s="175">
        <f>G112*(1+L112/100)</f>
        <v>0</v>
      </c>
      <c r="N112" s="175">
        <v>2.214E-2</v>
      </c>
      <c r="O112" s="175">
        <f>ROUND(E112*N112,2)</f>
        <v>0.18</v>
      </c>
      <c r="P112" s="175">
        <v>0</v>
      </c>
      <c r="Q112" s="175">
        <f>ROUND(E112*P112,2)</f>
        <v>0</v>
      </c>
      <c r="R112" s="175" t="s">
        <v>201</v>
      </c>
      <c r="S112" s="175" t="s">
        <v>339</v>
      </c>
      <c r="T112" s="176" t="s">
        <v>339</v>
      </c>
      <c r="U112" s="160">
        <v>1.248</v>
      </c>
      <c r="V112" s="160">
        <f>ROUND(E112*U112,2)</f>
        <v>10.09</v>
      </c>
      <c r="W112" s="160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122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58"/>
      <c r="B113" s="159"/>
      <c r="C113" s="250" t="s">
        <v>203</v>
      </c>
      <c r="D113" s="251"/>
      <c r="E113" s="251"/>
      <c r="F113" s="251"/>
      <c r="G113" s="251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159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58"/>
      <c r="B114" s="159"/>
      <c r="C114" s="188" t="s">
        <v>250</v>
      </c>
      <c r="D114" s="161"/>
      <c r="E114" s="162">
        <v>8.0850000000000009</v>
      </c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126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x14ac:dyDescent="0.2">
      <c r="A115" s="164" t="s">
        <v>115</v>
      </c>
      <c r="B115" s="165" t="s">
        <v>66</v>
      </c>
      <c r="C115" s="186" t="s">
        <v>67</v>
      </c>
      <c r="D115" s="166"/>
      <c r="E115" s="167"/>
      <c r="F115" s="168"/>
      <c r="G115" s="168">
        <f>SUMIF(AG116:AG118,"&lt;&gt;NOR",G116:G118)</f>
        <v>0</v>
      </c>
      <c r="H115" s="168"/>
      <c r="I115" s="168">
        <f>SUM(I116:I118)</f>
        <v>0</v>
      </c>
      <c r="J115" s="168"/>
      <c r="K115" s="168">
        <f>SUM(K116:K118)</f>
        <v>0</v>
      </c>
      <c r="L115" s="168"/>
      <c r="M115" s="168">
        <f>SUM(M116:M118)</f>
        <v>0</v>
      </c>
      <c r="N115" s="168"/>
      <c r="O115" s="168">
        <f>SUM(O116:O118)</f>
        <v>7.42</v>
      </c>
      <c r="P115" s="168"/>
      <c r="Q115" s="168">
        <f>SUM(Q116:Q118)</f>
        <v>0</v>
      </c>
      <c r="R115" s="168"/>
      <c r="S115" s="168"/>
      <c r="T115" s="169"/>
      <c r="U115" s="163"/>
      <c r="V115" s="163">
        <f>SUM(V116:V118)</f>
        <v>9.4499999999999993</v>
      </c>
      <c r="W115" s="163"/>
      <c r="AG115" t="s">
        <v>116</v>
      </c>
    </row>
    <row r="116" spans="1:60" outlineLevel="1" x14ac:dyDescent="0.2">
      <c r="A116" s="170">
        <v>27</v>
      </c>
      <c r="B116" s="171" t="s">
        <v>251</v>
      </c>
      <c r="C116" s="187" t="s">
        <v>252</v>
      </c>
      <c r="D116" s="172" t="s">
        <v>133</v>
      </c>
      <c r="E116" s="173">
        <v>2.94</v>
      </c>
      <c r="F116" s="174"/>
      <c r="G116" s="175">
        <f>ROUND(E116*F116,2)</f>
        <v>0</v>
      </c>
      <c r="H116" s="174"/>
      <c r="I116" s="175">
        <f>ROUND(E116*H116,2)</f>
        <v>0</v>
      </c>
      <c r="J116" s="174"/>
      <c r="K116" s="175">
        <f>ROUND(E116*J116,2)</f>
        <v>0</v>
      </c>
      <c r="L116" s="175">
        <v>21</v>
      </c>
      <c r="M116" s="175">
        <f>G116*(1+L116/100)</f>
        <v>0</v>
      </c>
      <c r="N116" s="175">
        <v>2.5249999999999999</v>
      </c>
      <c r="O116" s="175">
        <f>ROUND(E116*N116,2)</f>
        <v>7.42</v>
      </c>
      <c r="P116" s="175">
        <v>0</v>
      </c>
      <c r="Q116" s="175">
        <f>ROUND(E116*P116,2)</f>
        <v>0</v>
      </c>
      <c r="R116" s="175" t="s">
        <v>201</v>
      </c>
      <c r="S116" s="175" t="s">
        <v>339</v>
      </c>
      <c r="T116" s="176" t="s">
        <v>339</v>
      </c>
      <c r="U116" s="160">
        <v>3.2130000000000001</v>
      </c>
      <c r="V116" s="160">
        <f>ROUND(E116*U116,2)</f>
        <v>9.4499999999999993</v>
      </c>
      <c r="W116" s="160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122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58"/>
      <c r="B117" s="159"/>
      <c r="C117" s="241" t="s">
        <v>253</v>
      </c>
      <c r="D117" s="242"/>
      <c r="E117" s="242"/>
      <c r="F117" s="242"/>
      <c r="G117" s="242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124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ht="22.5" outlineLevel="1" x14ac:dyDescent="0.2">
      <c r="A118" s="158"/>
      <c r="B118" s="159"/>
      <c r="C118" s="188" t="s">
        <v>254</v>
      </c>
      <c r="D118" s="161"/>
      <c r="E118" s="162">
        <v>2.94</v>
      </c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126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x14ac:dyDescent="0.2">
      <c r="A119" s="164" t="s">
        <v>115</v>
      </c>
      <c r="B119" s="165" t="s">
        <v>68</v>
      </c>
      <c r="C119" s="186" t="s">
        <v>69</v>
      </c>
      <c r="D119" s="166"/>
      <c r="E119" s="167"/>
      <c r="F119" s="168"/>
      <c r="G119" s="168">
        <f>SUMIF(AG120:AG121,"&lt;&gt;NOR",G120:G121)</f>
        <v>0</v>
      </c>
      <c r="H119" s="168"/>
      <c r="I119" s="168">
        <f>SUM(I120:I121)</f>
        <v>0</v>
      </c>
      <c r="J119" s="168"/>
      <c r="K119" s="168">
        <f>SUM(K120:K121)</f>
        <v>0</v>
      </c>
      <c r="L119" s="168"/>
      <c r="M119" s="168">
        <f>SUM(M120:M121)</f>
        <v>0</v>
      </c>
      <c r="N119" s="168"/>
      <c r="O119" s="168">
        <f>SUM(O120:O121)</f>
        <v>0.38</v>
      </c>
      <c r="P119" s="168"/>
      <c r="Q119" s="168">
        <f>SUM(Q120:Q121)</f>
        <v>0</v>
      </c>
      <c r="R119" s="168"/>
      <c r="S119" s="168"/>
      <c r="T119" s="169"/>
      <c r="U119" s="163"/>
      <c r="V119" s="163">
        <f>SUM(V120:V121)</f>
        <v>8.41</v>
      </c>
      <c r="W119" s="163"/>
      <c r="AG119" t="s">
        <v>116</v>
      </c>
    </row>
    <row r="120" spans="1:60" outlineLevel="1" x14ac:dyDescent="0.2">
      <c r="A120" s="170">
        <v>28</v>
      </c>
      <c r="B120" s="171" t="s">
        <v>255</v>
      </c>
      <c r="C120" s="187" t="s">
        <v>256</v>
      </c>
      <c r="D120" s="172" t="s">
        <v>215</v>
      </c>
      <c r="E120" s="173">
        <v>7</v>
      </c>
      <c r="F120" s="174"/>
      <c r="G120" s="175">
        <f>ROUND(E120*F120,2)</f>
        <v>0</v>
      </c>
      <c r="H120" s="174"/>
      <c r="I120" s="175">
        <f>ROUND(E120*H120,2)</f>
        <v>0</v>
      </c>
      <c r="J120" s="174"/>
      <c r="K120" s="175">
        <f>ROUND(E120*J120,2)</f>
        <v>0</v>
      </c>
      <c r="L120" s="175">
        <v>21</v>
      </c>
      <c r="M120" s="175">
        <f>G120*(1+L120/100)</f>
        <v>0</v>
      </c>
      <c r="N120" s="175">
        <v>5.4050000000000001E-2</v>
      </c>
      <c r="O120" s="175">
        <f>ROUND(E120*N120,2)</f>
        <v>0.38</v>
      </c>
      <c r="P120" s="175">
        <v>0</v>
      </c>
      <c r="Q120" s="175">
        <f>ROUND(E120*P120,2)</f>
        <v>0</v>
      </c>
      <c r="R120" s="175"/>
      <c r="S120" s="175" t="s">
        <v>185</v>
      </c>
      <c r="T120" s="176" t="s">
        <v>186</v>
      </c>
      <c r="U120" s="160">
        <v>1.20099</v>
      </c>
      <c r="V120" s="160">
        <f>ROUND(E120*U120,2)</f>
        <v>8.41</v>
      </c>
      <c r="W120" s="160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122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58"/>
      <c r="B121" s="159"/>
      <c r="C121" s="250" t="s">
        <v>257</v>
      </c>
      <c r="D121" s="251"/>
      <c r="E121" s="251"/>
      <c r="F121" s="251"/>
      <c r="G121" s="251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159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x14ac:dyDescent="0.2">
      <c r="A122" s="164" t="s">
        <v>115</v>
      </c>
      <c r="B122" s="165" t="s">
        <v>70</v>
      </c>
      <c r="C122" s="186" t="s">
        <v>71</v>
      </c>
      <c r="D122" s="166"/>
      <c r="E122" s="167"/>
      <c r="F122" s="168"/>
      <c r="G122" s="168">
        <f>SUMIF(AG123:AG126,"&lt;&gt;NOR",G123:G126)</f>
        <v>0</v>
      </c>
      <c r="H122" s="168"/>
      <c r="I122" s="168">
        <f>SUM(I123:I126)</f>
        <v>0</v>
      </c>
      <c r="J122" s="168"/>
      <c r="K122" s="168">
        <f>SUM(K123:K126)</f>
        <v>0</v>
      </c>
      <c r="L122" s="168"/>
      <c r="M122" s="168">
        <f>SUM(M123:M126)</f>
        <v>0</v>
      </c>
      <c r="N122" s="168"/>
      <c r="O122" s="168">
        <f>SUM(O123:O126)</f>
        <v>0.01</v>
      </c>
      <c r="P122" s="168"/>
      <c r="Q122" s="168">
        <f>SUM(Q123:Q126)</f>
        <v>0</v>
      </c>
      <c r="R122" s="168"/>
      <c r="S122" s="168"/>
      <c r="T122" s="169"/>
      <c r="U122" s="163"/>
      <c r="V122" s="163">
        <f>SUM(V123:V126)</f>
        <v>0</v>
      </c>
      <c r="W122" s="163"/>
      <c r="AG122" t="s">
        <v>116</v>
      </c>
    </row>
    <row r="123" spans="1:60" ht="22.5" outlineLevel="1" x14ac:dyDescent="0.2">
      <c r="A123" s="170">
        <v>29</v>
      </c>
      <c r="B123" s="171" t="s">
        <v>258</v>
      </c>
      <c r="C123" s="187" t="s">
        <v>259</v>
      </c>
      <c r="D123" s="172" t="s">
        <v>119</v>
      </c>
      <c r="E123" s="173">
        <v>49.7</v>
      </c>
      <c r="F123" s="174"/>
      <c r="G123" s="175">
        <f>ROUND(E123*F123,2)</f>
        <v>0</v>
      </c>
      <c r="H123" s="174"/>
      <c r="I123" s="175">
        <f>ROUND(E123*H123,2)</f>
        <v>0</v>
      </c>
      <c r="J123" s="174"/>
      <c r="K123" s="175">
        <f>ROUND(E123*J123,2)</f>
        <v>0</v>
      </c>
      <c r="L123" s="175">
        <v>21</v>
      </c>
      <c r="M123" s="175">
        <f>G123*(1+L123/100)</f>
        <v>0</v>
      </c>
      <c r="N123" s="175">
        <v>2.9999999999999997E-4</v>
      </c>
      <c r="O123" s="175">
        <f>ROUND(E123*N123,2)</f>
        <v>0.01</v>
      </c>
      <c r="P123" s="175">
        <v>0</v>
      </c>
      <c r="Q123" s="175">
        <f>ROUND(E123*P123,2)</f>
        <v>0</v>
      </c>
      <c r="R123" s="175" t="s">
        <v>216</v>
      </c>
      <c r="S123" s="175" t="s">
        <v>339</v>
      </c>
      <c r="T123" s="176" t="s">
        <v>339</v>
      </c>
      <c r="U123" s="160">
        <v>0</v>
      </c>
      <c r="V123" s="160">
        <f>ROUND(E123*U123,2)</f>
        <v>0</v>
      </c>
      <c r="W123" s="160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217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58"/>
      <c r="B124" s="159"/>
      <c r="C124" s="250" t="s">
        <v>260</v>
      </c>
      <c r="D124" s="251"/>
      <c r="E124" s="251"/>
      <c r="F124" s="251"/>
      <c r="G124" s="251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159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58"/>
      <c r="B125" s="159"/>
      <c r="C125" s="188" t="s">
        <v>261</v>
      </c>
      <c r="D125" s="161"/>
      <c r="E125" s="162">
        <v>35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126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ht="22.5" outlineLevel="1" x14ac:dyDescent="0.2">
      <c r="A126" s="158"/>
      <c r="B126" s="159"/>
      <c r="C126" s="188" t="s">
        <v>262</v>
      </c>
      <c r="D126" s="161"/>
      <c r="E126" s="162">
        <v>14.7</v>
      </c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126</v>
      </c>
      <c r="AH126" s="151">
        <v>0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x14ac:dyDescent="0.2">
      <c r="A127" s="164" t="s">
        <v>115</v>
      </c>
      <c r="B127" s="165" t="s">
        <v>72</v>
      </c>
      <c r="C127" s="186" t="s">
        <v>73</v>
      </c>
      <c r="D127" s="166"/>
      <c r="E127" s="167"/>
      <c r="F127" s="168"/>
      <c r="G127" s="168">
        <f>SUMIF(AG128:AG139,"&lt;&gt;NOR",G128:G139)</f>
        <v>0</v>
      </c>
      <c r="H127" s="168"/>
      <c r="I127" s="168">
        <f>SUM(I128:I139)</f>
        <v>0</v>
      </c>
      <c r="J127" s="168"/>
      <c r="K127" s="168">
        <f>SUM(K128:K139)</f>
        <v>0</v>
      </c>
      <c r="L127" s="168"/>
      <c r="M127" s="168">
        <f>SUM(M128:M139)</f>
        <v>0</v>
      </c>
      <c r="N127" s="168"/>
      <c r="O127" s="168">
        <f>SUM(O128:O139)</f>
        <v>0.5</v>
      </c>
      <c r="P127" s="168"/>
      <c r="Q127" s="168">
        <f>SUM(Q128:Q139)</f>
        <v>0</v>
      </c>
      <c r="R127" s="168"/>
      <c r="S127" s="168"/>
      <c r="T127" s="169"/>
      <c r="U127" s="163"/>
      <c r="V127" s="163">
        <f>SUM(V128:V139)</f>
        <v>83.95</v>
      </c>
      <c r="W127" s="163"/>
      <c r="AG127" t="s">
        <v>116</v>
      </c>
    </row>
    <row r="128" spans="1:60" outlineLevel="1" x14ac:dyDescent="0.2">
      <c r="A128" s="170">
        <v>30</v>
      </c>
      <c r="B128" s="171" t="s">
        <v>263</v>
      </c>
      <c r="C128" s="187" t="s">
        <v>264</v>
      </c>
      <c r="D128" s="172" t="s">
        <v>231</v>
      </c>
      <c r="E128" s="173">
        <v>52</v>
      </c>
      <c r="F128" s="174"/>
      <c r="G128" s="175">
        <f>ROUND(E128*F128,2)</f>
        <v>0</v>
      </c>
      <c r="H128" s="174"/>
      <c r="I128" s="175">
        <f>ROUND(E128*H128,2)</f>
        <v>0</v>
      </c>
      <c r="J128" s="174"/>
      <c r="K128" s="175">
        <f>ROUND(E128*J128,2)</f>
        <v>0</v>
      </c>
      <c r="L128" s="175">
        <v>21</v>
      </c>
      <c r="M128" s="175">
        <f>G128*(1+L128/100)</f>
        <v>0</v>
      </c>
      <c r="N128" s="175">
        <v>0</v>
      </c>
      <c r="O128" s="175">
        <f>ROUND(E128*N128,2)</f>
        <v>0</v>
      </c>
      <c r="P128" s="175">
        <v>0</v>
      </c>
      <c r="Q128" s="175">
        <f>ROUND(E128*P128,2)</f>
        <v>0</v>
      </c>
      <c r="R128" s="175" t="s">
        <v>201</v>
      </c>
      <c r="S128" s="175" t="s">
        <v>339</v>
      </c>
      <c r="T128" s="176" t="s">
        <v>339</v>
      </c>
      <c r="U128" s="160">
        <v>1</v>
      </c>
      <c r="V128" s="160">
        <f>ROUND(E128*U128,2)</f>
        <v>52</v>
      </c>
      <c r="W128" s="160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122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">
      <c r="A129" s="158"/>
      <c r="B129" s="159"/>
      <c r="C129" s="188" t="s">
        <v>265</v>
      </c>
      <c r="D129" s="161"/>
      <c r="E129" s="162">
        <v>16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126</v>
      </c>
      <c r="AH129" s="151">
        <v>0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">
      <c r="A130" s="158"/>
      <c r="B130" s="159"/>
      <c r="C130" s="188" t="s">
        <v>266</v>
      </c>
      <c r="D130" s="161"/>
      <c r="E130" s="162">
        <v>36</v>
      </c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 t="s">
        <v>126</v>
      </c>
      <c r="AH130" s="151">
        <v>0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ht="22.5" outlineLevel="1" x14ac:dyDescent="0.2">
      <c r="A131" s="177">
        <v>31</v>
      </c>
      <c r="B131" s="178" t="s">
        <v>267</v>
      </c>
      <c r="C131" s="189" t="s">
        <v>268</v>
      </c>
      <c r="D131" s="179" t="s">
        <v>215</v>
      </c>
      <c r="E131" s="180">
        <v>8</v>
      </c>
      <c r="F131" s="181"/>
      <c r="G131" s="182">
        <f>ROUND(E131*F131,2)</f>
        <v>0</v>
      </c>
      <c r="H131" s="181"/>
      <c r="I131" s="182">
        <f>ROUND(E131*H131,2)</f>
        <v>0</v>
      </c>
      <c r="J131" s="181"/>
      <c r="K131" s="182">
        <f>ROUND(E131*J131,2)</f>
        <v>0</v>
      </c>
      <c r="L131" s="182">
        <v>21</v>
      </c>
      <c r="M131" s="182">
        <f>G131*(1+L131/100)</f>
        <v>0</v>
      </c>
      <c r="N131" s="182">
        <v>1.8799999999999999E-3</v>
      </c>
      <c r="O131" s="182">
        <f>ROUND(E131*N131,2)</f>
        <v>0.02</v>
      </c>
      <c r="P131" s="182">
        <v>0</v>
      </c>
      <c r="Q131" s="182">
        <f>ROUND(E131*P131,2)</f>
        <v>0</v>
      </c>
      <c r="R131" s="182" t="s">
        <v>269</v>
      </c>
      <c r="S131" s="175" t="s">
        <v>339</v>
      </c>
      <c r="T131" s="176" t="s">
        <v>339</v>
      </c>
      <c r="U131" s="160">
        <v>0.125</v>
      </c>
      <c r="V131" s="160">
        <f>ROUND(E131*U131,2)</f>
        <v>1</v>
      </c>
      <c r="W131" s="160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 t="s">
        <v>122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ht="22.5" outlineLevel="1" x14ac:dyDescent="0.2">
      <c r="A132" s="170">
        <v>32</v>
      </c>
      <c r="B132" s="171" t="s">
        <v>270</v>
      </c>
      <c r="C132" s="187" t="s">
        <v>271</v>
      </c>
      <c r="D132" s="172" t="s">
        <v>272</v>
      </c>
      <c r="E132" s="173">
        <v>16</v>
      </c>
      <c r="F132" s="174"/>
      <c r="G132" s="175">
        <f>ROUND(E132*F132,2)</f>
        <v>0</v>
      </c>
      <c r="H132" s="174"/>
      <c r="I132" s="175">
        <f>ROUND(E132*H132,2)</f>
        <v>0</v>
      </c>
      <c r="J132" s="174"/>
      <c r="K132" s="175">
        <f>ROUND(E132*J132,2)</f>
        <v>0</v>
      </c>
      <c r="L132" s="175">
        <v>21</v>
      </c>
      <c r="M132" s="175">
        <f>G132*(1+L132/100)</f>
        <v>0</v>
      </c>
      <c r="N132" s="175">
        <v>2.9440000000000001E-2</v>
      </c>
      <c r="O132" s="175">
        <f>ROUND(E132*N132,2)</f>
        <v>0.47</v>
      </c>
      <c r="P132" s="175">
        <v>0</v>
      </c>
      <c r="Q132" s="175">
        <f>ROUND(E132*P132,2)</f>
        <v>0</v>
      </c>
      <c r="R132" s="175" t="s">
        <v>209</v>
      </c>
      <c r="S132" s="175" t="s">
        <v>339</v>
      </c>
      <c r="T132" s="176" t="s">
        <v>339</v>
      </c>
      <c r="U132" s="160">
        <v>1.9340900000000001</v>
      </c>
      <c r="V132" s="160">
        <f>ROUND(E132*U132,2)</f>
        <v>30.95</v>
      </c>
      <c r="W132" s="160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 t="s">
        <v>122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ht="33.75" outlineLevel="1" x14ac:dyDescent="0.2">
      <c r="A133" s="158"/>
      <c r="B133" s="159"/>
      <c r="C133" s="241" t="s">
        <v>273</v>
      </c>
      <c r="D133" s="242"/>
      <c r="E133" s="242"/>
      <c r="F133" s="242"/>
      <c r="G133" s="242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 t="s">
        <v>124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84" t="str">
        <f>C133</f>
        <v>(hliníkové, nerez, Antikoro) včetně komínové zděře, odvodu kondenzátu do domovního odpadu nebo sběrné nádoby odběratele, s případnými manipulačními otvory, tj. jejich případné vybourání, opětné zazdění a omítnutí do původního stavu konstrukce, pomocného pracovního lešení o výšce podlahy do 1900 m a pro zatížení 1,5 kPa,</v>
      </c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58"/>
      <c r="B134" s="159"/>
      <c r="C134" s="188" t="s">
        <v>274</v>
      </c>
      <c r="D134" s="161"/>
      <c r="E134" s="162">
        <v>16</v>
      </c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 t="s">
        <v>126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">
      <c r="A135" s="170">
        <v>33</v>
      </c>
      <c r="B135" s="171" t="s">
        <v>275</v>
      </c>
      <c r="C135" s="187" t="s">
        <v>276</v>
      </c>
      <c r="D135" s="172" t="s">
        <v>184</v>
      </c>
      <c r="E135" s="173">
        <v>29.1</v>
      </c>
      <c r="F135" s="174"/>
      <c r="G135" s="175">
        <f>ROUND(E135*F135,2)</f>
        <v>0</v>
      </c>
      <c r="H135" s="174"/>
      <c r="I135" s="175">
        <f>ROUND(E135*H135,2)</f>
        <v>0</v>
      </c>
      <c r="J135" s="174"/>
      <c r="K135" s="175">
        <f>ROUND(E135*J135,2)</f>
        <v>0</v>
      </c>
      <c r="L135" s="175">
        <v>21</v>
      </c>
      <c r="M135" s="175">
        <f>G135*(1+L135/100)</f>
        <v>0</v>
      </c>
      <c r="N135" s="175">
        <v>0</v>
      </c>
      <c r="O135" s="175">
        <f>ROUND(E135*N135,2)</f>
        <v>0</v>
      </c>
      <c r="P135" s="175">
        <v>0</v>
      </c>
      <c r="Q135" s="175">
        <f>ROUND(E135*P135,2)</f>
        <v>0</v>
      </c>
      <c r="R135" s="175"/>
      <c r="S135" s="175" t="s">
        <v>185</v>
      </c>
      <c r="T135" s="176" t="s">
        <v>186</v>
      </c>
      <c r="U135" s="160">
        <v>0</v>
      </c>
      <c r="V135" s="160">
        <f>ROUND(E135*U135,2)</f>
        <v>0</v>
      </c>
      <c r="W135" s="160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 t="s">
        <v>122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">
      <c r="A136" s="158"/>
      <c r="B136" s="159"/>
      <c r="C136" s="188" t="s">
        <v>277</v>
      </c>
      <c r="D136" s="161"/>
      <c r="E136" s="162">
        <v>18.600000000000001</v>
      </c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 t="s">
        <v>126</v>
      </c>
      <c r="AH136" s="151">
        <v>0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">
      <c r="A137" s="158"/>
      <c r="B137" s="159"/>
      <c r="C137" s="188" t="s">
        <v>278</v>
      </c>
      <c r="D137" s="161"/>
      <c r="E137" s="162">
        <v>10.5</v>
      </c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 t="s">
        <v>126</v>
      </c>
      <c r="AH137" s="151">
        <v>0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">
      <c r="A138" s="177">
        <v>34</v>
      </c>
      <c r="B138" s="178" t="s">
        <v>279</v>
      </c>
      <c r="C138" s="189" t="s">
        <v>280</v>
      </c>
      <c r="D138" s="179" t="s">
        <v>215</v>
      </c>
      <c r="E138" s="180">
        <v>8</v>
      </c>
      <c r="F138" s="181"/>
      <c r="G138" s="182">
        <f>ROUND(E138*F138,2)</f>
        <v>0</v>
      </c>
      <c r="H138" s="181"/>
      <c r="I138" s="182">
        <f>ROUND(E138*H138,2)</f>
        <v>0</v>
      </c>
      <c r="J138" s="181"/>
      <c r="K138" s="182">
        <f>ROUND(E138*J138,2)</f>
        <v>0</v>
      </c>
      <c r="L138" s="182">
        <v>21</v>
      </c>
      <c r="M138" s="182">
        <f>G138*(1+L138/100)</f>
        <v>0</v>
      </c>
      <c r="N138" s="182">
        <v>1.5E-3</v>
      </c>
      <c r="O138" s="182">
        <f>ROUND(E138*N138,2)</f>
        <v>0.01</v>
      </c>
      <c r="P138" s="182">
        <v>0</v>
      </c>
      <c r="Q138" s="182">
        <f>ROUND(E138*P138,2)</f>
        <v>0</v>
      </c>
      <c r="R138" s="182" t="s">
        <v>216</v>
      </c>
      <c r="S138" s="175" t="s">
        <v>339</v>
      </c>
      <c r="T138" s="176" t="s">
        <v>339</v>
      </c>
      <c r="U138" s="160">
        <v>0</v>
      </c>
      <c r="V138" s="160">
        <f>ROUND(E138*U138,2)</f>
        <v>0</v>
      </c>
      <c r="W138" s="160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 t="s">
        <v>217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 x14ac:dyDescent="0.2">
      <c r="A139" s="177">
        <v>35</v>
      </c>
      <c r="B139" s="178" t="s">
        <v>275</v>
      </c>
      <c r="C139" s="189" t="s">
        <v>281</v>
      </c>
      <c r="D139" s="179" t="s">
        <v>282</v>
      </c>
      <c r="E139" s="180">
        <v>20</v>
      </c>
      <c r="F139" s="181"/>
      <c r="G139" s="182">
        <f>ROUND(E139*F139,2)</f>
        <v>0</v>
      </c>
      <c r="H139" s="181"/>
      <c r="I139" s="182">
        <f>ROUND(E139*H139,2)</f>
        <v>0</v>
      </c>
      <c r="J139" s="181"/>
      <c r="K139" s="182">
        <f>ROUND(E139*J139,2)</f>
        <v>0</v>
      </c>
      <c r="L139" s="182">
        <v>21</v>
      </c>
      <c r="M139" s="182">
        <f>G139*(1+L139/100)</f>
        <v>0</v>
      </c>
      <c r="N139" s="182">
        <v>0</v>
      </c>
      <c r="O139" s="182">
        <f>ROUND(E139*N139,2)</f>
        <v>0</v>
      </c>
      <c r="P139" s="182">
        <v>0</v>
      </c>
      <c r="Q139" s="182">
        <f>ROUND(E139*P139,2)</f>
        <v>0</v>
      </c>
      <c r="R139" s="182"/>
      <c r="S139" s="182" t="s">
        <v>185</v>
      </c>
      <c r="T139" s="183" t="s">
        <v>186</v>
      </c>
      <c r="U139" s="160">
        <v>0</v>
      </c>
      <c r="V139" s="160">
        <f>ROUND(E139*U139,2)</f>
        <v>0</v>
      </c>
      <c r="W139" s="160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 t="s">
        <v>217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x14ac:dyDescent="0.2">
      <c r="A140" s="164" t="s">
        <v>115</v>
      </c>
      <c r="B140" s="165" t="s">
        <v>74</v>
      </c>
      <c r="C140" s="186" t="s">
        <v>75</v>
      </c>
      <c r="D140" s="166"/>
      <c r="E140" s="167"/>
      <c r="F140" s="168"/>
      <c r="G140" s="168">
        <f>SUMIF(AG141:AG147,"&lt;&gt;NOR",G141:G147)</f>
        <v>0</v>
      </c>
      <c r="H140" s="168"/>
      <c r="I140" s="168">
        <f>SUM(I141:I147)</f>
        <v>0</v>
      </c>
      <c r="J140" s="168"/>
      <c r="K140" s="168">
        <f>SUM(K141:K147)</f>
        <v>0</v>
      </c>
      <c r="L140" s="168"/>
      <c r="M140" s="168">
        <f>SUM(M141:M147)</f>
        <v>0</v>
      </c>
      <c r="N140" s="168"/>
      <c r="O140" s="168">
        <f>SUM(O141:O147)</f>
        <v>0.04</v>
      </c>
      <c r="P140" s="168"/>
      <c r="Q140" s="168">
        <f>SUM(Q141:Q147)</f>
        <v>8.2200000000000006</v>
      </c>
      <c r="R140" s="168"/>
      <c r="S140" s="168"/>
      <c r="T140" s="169"/>
      <c r="U140" s="163"/>
      <c r="V140" s="163">
        <f>SUM(V141:V147)</f>
        <v>56</v>
      </c>
      <c r="W140" s="163"/>
      <c r="AG140" t="s">
        <v>116</v>
      </c>
    </row>
    <row r="141" spans="1:60" outlineLevel="1" x14ac:dyDescent="0.2">
      <c r="A141" s="170">
        <v>36</v>
      </c>
      <c r="B141" s="171" t="s">
        <v>283</v>
      </c>
      <c r="C141" s="187" t="s">
        <v>284</v>
      </c>
      <c r="D141" s="172" t="s">
        <v>133</v>
      </c>
      <c r="E141" s="173">
        <v>4.5674999999999999</v>
      </c>
      <c r="F141" s="174"/>
      <c r="G141" s="175">
        <f>ROUND(E141*F141,2)</f>
        <v>0</v>
      </c>
      <c r="H141" s="174"/>
      <c r="I141" s="175">
        <f>ROUND(E141*H141,2)</f>
        <v>0</v>
      </c>
      <c r="J141" s="174"/>
      <c r="K141" s="175">
        <f>ROUND(E141*J141,2)</f>
        <v>0</v>
      </c>
      <c r="L141" s="175">
        <v>21</v>
      </c>
      <c r="M141" s="175">
        <f>G141*(1+L141/100)</f>
        <v>0</v>
      </c>
      <c r="N141" s="175">
        <v>0</v>
      </c>
      <c r="O141" s="175">
        <f>ROUND(E141*N141,2)</f>
        <v>0</v>
      </c>
      <c r="P141" s="175">
        <v>1.8</v>
      </c>
      <c r="Q141" s="175">
        <f>ROUND(E141*P141,2)</f>
        <v>8.2200000000000006</v>
      </c>
      <c r="R141" s="175" t="s">
        <v>285</v>
      </c>
      <c r="S141" s="175" t="s">
        <v>339</v>
      </c>
      <c r="T141" s="176" t="s">
        <v>339</v>
      </c>
      <c r="U141" s="160">
        <v>5.9560000000000004</v>
      </c>
      <c r="V141" s="160">
        <f>ROUND(E141*U141,2)</f>
        <v>27.2</v>
      </c>
      <c r="W141" s="160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 t="s">
        <v>122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">
      <c r="A142" s="158"/>
      <c r="B142" s="159"/>
      <c r="C142" s="241" t="s">
        <v>286</v>
      </c>
      <c r="D142" s="242"/>
      <c r="E142" s="242"/>
      <c r="F142" s="242"/>
      <c r="G142" s="242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 t="s">
        <v>124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">
      <c r="A143" s="158"/>
      <c r="B143" s="159"/>
      <c r="C143" s="252" t="s">
        <v>287</v>
      </c>
      <c r="D143" s="253"/>
      <c r="E143" s="253"/>
      <c r="F143" s="253"/>
      <c r="G143" s="253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 t="s">
        <v>159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2">
      <c r="A144" s="158"/>
      <c r="B144" s="159"/>
      <c r="C144" s="188" t="s">
        <v>288</v>
      </c>
      <c r="D144" s="161"/>
      <c r="E144" s="162">
        <v>4.5674999999999999</v>
      </c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 t="s">
        <v>126</v>
      </c>
      <c r="AH144" s="151">
        <v>0</v>
      </c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">
      <c r="A145" s="170">
        <v>37</v>
      </c>
      <c r="B145" s="171" t="s">
        <v>289</v>
      </c>
      <c r="C145" s="187" t="s">
        <v>290</v>
      </c>
      <c r="D145" s="172" t="s">
        <v>272</v>
      </c>
      <c r="E145" s="173">
        <v>16</v>
      </c>
      <c r="F145" s="174"/>
      <c r="G145" s="175">
        <f>ROUND(E145*F145,2)</f>
        <v>0</v>
      </c>
      <c r="H145" s="174"/>
      <c r="I145" s="175">
        <f>ROUND(E145*H145,2)</f>
        <v>0</v>
      </c>
      <c r="J145" s="174"/>
      <c r="K145" s="175">
        <f>ROUND(E145*J145,2)</f>
        <v>0</v>
      </c>
      <c r="L145" s="175">
        <v>21</v>
      </c>
      <c r="M145" s="175">
        <f>G145*(1+L145/100)</f>
        <v>0</v>
      </c>
      <c r="N145" s="175">
        <v>2.6800000000000001E-3</v>
      </c>
      <c r="O145" s="175">
        <f>ROUND(E145*N145,2)</f>
        <v>0.04</v>
      </c>
      <c r="P145" s="175">
        <v>0</v>
      </c>
      <c r="Q145" s="175">
        <f>ROUND(E145*P145,2)</f>
        <v>0</v>
      </c>
      <c r="R145" s="175" t="s">
        <v>285</v>
      </c>
      <c r="S145" s="175" t="s">
        <v>339</v>
      </c>
      <c r="T145" s="176" t="s">
        <v>339</v>
      </c>
      <c r="U145" s="160">
        <v>1.8</v>
      </c>
      <c r="V145" s="160">
        <f>ROUND(E145*U145,2)</f>
        <v>28.8</v>
      </c>
      <c r="W145" s="160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 t="s">
        <v>122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2">
      <c r="A146" s="158"/>
      <c r="B146" s="159"/>
      <c r="C146" s="250" t="s">
        <v>291</v>
      </c>
      <c r="D146" s="251"/>
      <c r="E146" s="251"/>
      <c r="F146" s="251"/>
      <c r="G146" s="251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 t="s">
        <v>159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">
      <c r="A147" s="158"/>
      <c r="B147" s="159"/>
      <c r="C147" s="188" t="s">
        <v>274</v>
      </c>
      <c r="D147" s="161"/>
      <c r="E147" s="162">
        <v>16</v>
      </c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 t="s">
        <v>126</v>
      </c>
      <c r="AH147" s="151">
        <v>0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x14ac:dyDescent="0.2">
      <c r="A148" s="164" t="s">
        <v>115</v>
      </c>
      <c r="B148" s="165" t="s">
        <v>76</v>
      </c>
      <c r="C148" s="186" t="s">
        <v>77</v>
      </c>
      <c r="D148" s="166"/>
      <c r="E148" s="167"/>
      <c r="F148" s="168"/>
      <c r="G148" s="168">
        <f>SUMIF(AG149:AG153,"&lt;&gt;NOR",G149:G153)</f>
        <v>0</v>
      </c>
      <c r="H148" s="168"/>
      <c r="I148" s="168">
        <f>SUM(I149:I153)</f>
        <v>0</v>
      </c>
      <c r="J148" s="168"/>
      <c r="K148" s="168">
        <f>SUM(K149:K153)</f>
        <v>0</v>
      </c>
      <c r="L148" s="168"/>
      <c r="M148" s="168">
        <f>SUM(M149:M153)</f>
        <v>0</v>
      </c>
      <c r="N148" s="168"/>
      <c r="O148" s="168">
        <f>SUM(O149:O153)</f>
        <v>0.55000000000000004</v>
      </c>
      <c r="P148" s="168"/>
      <c r="Q148" s="168">
        <f>SUM(Q149:Q153)</f>
        <v>0</v>
      </c>
      <c r="R148" s="168"/>
      <c r="S148" s="168"/>
      <c r="T148" s="169"/>
      <c r="U148" s="163"/>
      <c r="V148" s="163">
        <f>SUM(V149:V153)</f>
        <v>18.03</v>
      </c>
      <c r="W148" s="163"/>
      <c r="AG148" t="s">
        <v>116</v>
      </c>
    </row>
    <row r="149" spans="1:60" ht="33.75" outlineLevel="1" x14ac:dyDescent="0.2">
      <c r="A149" s="170">
        <v>38</v>
      </c>
      <c r="B149" s="171" t="s">
        <v>292</v>
      </c>
      <c r="C149" s="187" t="s">
        <v>293</v>
      </c>
      <c r="D149" s="172" t="s">
        <v>272</v>
      </c>
      <c r="E149" s="173">
        <v>30.45</v>
      </c>
      <c r="F149" s="174"/>
      <c r="G149" s="175">
        <f>ROUND(E149*F149,2)</f>
        <v>0</v>
      </c>
      <c r="H149" s="174"/>
      <c r="I149" s="175">
        <f>ROUND(E149*H149,2)</f>
        <v>0</v>
      </c>
      <c r="J149" s="174"/>
      <c r="K149" s="175">
        <f>ROUND(E149*J149,2)</f>
        <v>0</v>
      </c>
      <c r="L149" s="175">
        <v>21</v>
      </c>
      <c r="M149" s="175">
        <f>G149*(1+L149/100)</f>
        <v>0</v>
      </c>
      <c r="N149" s="175">
        <v>1.8069999999999999E-2</v>
      </c>
      <c r="O149" s="175">
        <f>ROUND(E149*N149,2)</f>
        <v>0.55000000000000004</v>
      </c>
      <c r="P149" s="175">
        <v>0</v>
      </c>
      <c r="Q149" s="175">
        <f>ROUND(E149*P149,2)</f>
        <v>0</v>
      </c>
      <c r="R149" s="175" t="s">
        <v>285</v>
      </c>
      <c r="S149" s="175" t="s">
        <v>339</v>
      </c>
      <c r="T149" s="176" t="s">
        <v>339</v>
      </c>
      <c r="U149" s="160">
        <v>0.59199999999999997</v>
      </c>
      <c r="V149" s="160">
        <f>ROUND(E149*U149,2)</f>
        <v>18.03</v>
      </c>
      <c r="W149" s="160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 t="s">
        <v>122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 x14ac:dyDescent="0.2">
      <c r="A150" s="158"/>
      <c r="B150" s="159"/>
      <c r="C150" s="250" t="s">
        <v>294</v>
      </c>
      <c r="D150" s="251"/>
      <c r="E150" s="251"/>
      <c r="F150" s="251"/>
      <c r="G150" s="251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 t="s">
        <v>159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">
      <c r="A151" s="158"/>
      <c r="B151" s="159"/>
      <c r="C151" s="188" t="s">
        <v>227</v>
      </c>
      <c r="D151" s="161"/>
      <c r="E151" s="162">
        <v>8.4</v>
      </c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 t="s">
        <v>126</v>
      </c>
      <c r="AH151" s="151">
        <v>0</v>
      </c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 x14ac:dyDescent="0.2">
      <c r="A152" s="158"/>
      <c r="B152" s="159"/>
      <c r="C152" s="188" t="s">
        <v>228</v>
      </c>
      <c r="D152" s="161"/>
      <c r="E152" s="162">
        <v>11.925000000000001</v>
      </c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 t="s">
        <v>126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ht="22.5" outlineLevel="1" x14ac:dyDescent="0.2">
      <c r="A153" s="158"/>
      <c r="B153" s="159"/>
      <c r="C153" s="188" t="s">
        <v>229</v>
      </c>
      <c r="D153" s="161"/>
      <c r="E153" s="162">
        <v>10.125</v>
      </c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 t="s">
        <v>126</v>
      </c>
      <c r="AH153" s="151">
        <v>0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x14ac:dyDescent="0.2">
      <c r="A154" s="164" t="s">
        <v>115</v>
      </c>
      <c r="B154" s="165" t="s">
        <v>78</v>
      </c>
      <c r="C154" s="186" t="s">
        <v>79</v>
      </c>
      <c r="D154" s="166"/>
      <c r="E154" s="167"/>
      <c r="F154" s="168"/>
      <c r="G154" s="168">
        <f>SUMIF(AG155:AG156,"&lt;&gt;NOR",G155:G156)</f>
        <v>0</v>
      </c>
      <c r="H154" s="168"/>
      <c r="I154" s="168">
        <f>SUM(I155:I156)</f>
        <v>0</v>
      </c>
      <c r="J154" s="168"/>
      <c r="K154" s="168">
        <f>SUM(K155:K156)</f>
        <v>0</v>
      </c>
      <c r="L154" s="168"/>
      <c r="M154" s="168">
        <f>SUM(M155:M156)</f>
        <v>0</v>
      </c>
      <c r="N154" s="168"/>
      <c r="O154" s="168">
        <f>SUM(O155:O156)</f>
        <v>0</v>
      </c>
      <c r="P154" s="168"/>
      <c r="Q154" s="168">
        <f>SUM(Q155:Q156)</f>
        <v>0</v>
      </c>
      <c r="R154" s="168"/>
      <c r="S154" s="168"/>
      <c r="T154" s="169"/>
      <c r="U154" s="163"/>
      <c r="V154" s="163">
        <f>SUM(V155:V156)</f>
        <v>4.1100000000000003</v>
      </c>
      <c r="W154" s="163"/>
      <c r="AG154" t="s">
        <v>116</v>
      </c>
    </row>
    <row r="155" spans="1:60" ht="22.5" outlineLevel="1" x14ac:dyDescent="0.2">
      <c r="A155" s="170">
        <v>39</v>
      </c>
      <c r="B155" s="171" t="s">
        <v>295</v>
      </c>
      <c r="C155" s="187" t="s">
        <v>296</v>
      </c>
      <c r="D155" s="172" t="s">
        <v>173</v>
      </c>
      <c r="E155" s="173">
        <v>13.4</v>
      </c>
      <c r="F155" s="174"/>
      <c r="G155" s="175">
        <f>ROUND(E155*F155,2)</f>
        <v>0</v>
      </c>
      <c r="H155" s="174"/>
      <c r="I155" s="175">
        <f>ROUND(E155*H155,2)</f>
        <v>0</v>
      </c>
      <c r="J155" s="174"/>
      <c r="K155" s="175">
        <f>ROUND(E155*J155,2)</f>
        <v>0</v>
      </c>
      <c r="L155" s="175">
        <v>21</v>
      </c>
      <c r="M155" s="175">
        <f>G155*(1+L155/100)</f>
        <v>0</v>
      </c>
      <c r="N155" s="175">
        <v>0</v>
      </c>
      <c r="O155" s="175">
        <f>ROUND(E155*N155,2)</f>
        <v>0</v>
      </c>
      <c r="P155" s="175">
        <v>0</v>
      </c>
      <c r="Q155" s="175">
        <f>ROUND(E155*P155,2)</f>
        <v>0</v>
      </c>
      <c r="R155" s="175" t="s">
        <v>201</v>
      </c>
      <c r="S155" s="175" t="s">
        <v>339</v>
      </c>
      <c r="T155" s="176" t="s">
        <v>339</v>
      </c>
      <c r="U155" s="160">
        <v>0.307</v>
      </c>
      <c r="V155" s="160">
        <f>ROUND(E155*U155,2)</f>
        <v>4.1100000000000003</v>
      </c>
      <c r="W155" s="160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 t="s">
        <v>122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ht="22.5" outlineLevel="1" x14ac:dyDescent="0.2">
      <c r="A156" s="158"/>
      <c r="B156" s="159"/>
      <c r="C156" s="241" t="s">
        <v>297</v>
      </c>
      <c r="D156" s="242"/>
      <c r="E156" s="242"/>
      <c r="F156" s="242"/>
      <c r="G156" s="242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 t="s">
        <v>124</v>
      </c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84" t="str">
        <f>C156</f>
        <v>přesun hmot pro budovy občanské výstavby (JKSO 801), budovy pro bydlení (JKSO 803) budovy pro výrobu a služby (JKSO 812) s nosnou svislou konstrukcí zděnou z cihel nebo tvárnic nebo kovovou</v>
      </c>
      <c r="BB156" s="151"/>
      <c r="BC156" s="151"/>
      <c r="BD156" s="151"/>
      <c r="BE156" s="151"/>
      <c r="BF156" s="151"/>
      <c r="BG156" s="151"/>
      <c r="BH156" s="151"/>
    </row>
    <row r="157" spans="1:60" x14ac:dyDescent="0.2">
      <c r="A157" s="164" t="s">
        <v>115</v>
      </c>
      <c r="B157" s="165" t="s">
        <v>80</v>
      </c>
      <c r="C157" s="186" t="s">
        <v>81</v>
      </c>
      <c r="D157" s="166"/>
      <c r="E157" s="167"/>
      <c r="F157" s="168"/>
      <c r="G157" s="168">
        <f>SUMIF(AG158:AG161,"&lt;&gt;NOR",G158:G161)</f>
        <v>0</v>
      </c>
      <c r="H157" s="168"/>
      <c r="I157" s="168">
        <f>SUM(I158:I161)</f>
        <v>0</v>
      </c>
      <c r="J157" s="168"/>
      <c r="K157" s="168">
        <f>SUM(K158:K161)</f>
        <v>0</v>
      </c>
      <c r="L157" s="168"/>
      <c r="M157" s="168">
        <f>SUM(M158:M161)</f>
        <v>0</v>
      </c>
      <c r="N157" s="168"/>
      <c r="O157" s="168">
        <f>SUM(O158:O161)</f>
        <v>0.21</v>
      </c>
      <c r="P157" s="168"/>
      <c r="Q157" s="168">
        <f>SUM(Q158:Q161)</f>
        <v>0</v>
      </c>
      <c r="R157" s="168"/>
      <c r="S157" s="168"/>
      <c r="T157" s="169"/>
      <c r="U157" s="163"/>
      <c r="V157" s="163">
        <f>SUM(V158:V161)</f>
        <v>19.239999999999998</v>
      </c>
      <c r="W157" s="163"/>
      <c r="AG157" t="s">
        <v>116</v>
      </c>
    </row>
    <row r="158" spans="1:60" outlineLevel="1" x14ac:dyDescent="0.2">
      <c r="A158" s="170">
        <v>40</v>
      </c>
      <c r="B158" s="171" t="s">
        <v>298</v>
      </c>
      <c r="C158" s="187" t="s">
        <v>299</v>
      </c>
      <c r="D158" s="172" t="s">
        <v>119</v>
      </c>
      <c r="E158" s="173">
        <v>49.98</v>
      </c>
      <c r="F158" s="174"/>
      <c r="G158" s="175">
        <f>ROUND(E158*F158,2)</f>
        <v>0</v>
      </c>
      <c r="H158" s="174"/>
      <c r="I158" s="175">
        <f>ROUND(E158*H158,2)</f>
        <v>0</v>
      </c>
      <c r="J158" s="174"/>
      <c r="K158" s="175">
        <f>ROUND(E158*J158,2)</f>
        <v>0</v>
      </c>
      <c r="L158" s="175">
        <v>21</v>
      </c>
      <c r="M158" s="175">
        <f>G158*(1+L158/100)</f>
        <v>0</v>
      </c>
      <c r="N158" s="175">
        <v>4.1999999999999997E-3</v>
      </c>
      <c r="O158" s="175">
        <f>ROUND(E158*N158,2)</f>
        <v>0.21</v>
      </c>
      <c r="P158" s="175">
        <v>0</v>
      </c>
      <c r="Q158" s="175">
        <f>ROUND(E158*P158,2)</f>
        <v>0</v>
      </c>
      <c r="R158" s="175" t="s">
        <v>300</v>
      </c>
      <c r="S158" s="175" t="s">
        <v>339</v>
      </c>
      <c r="T158" s="176" t="s">
        <v>339</v>
      </c>
      <c r="U158" s="160">
        <v>0.38500000000000001</v>
      </c>
      <c r="V158" s="160">
        <f>ROUND(E158*U158,2)</f>
        <v>19.239999999999998</v>
      </c>
      <c r="W158" s="160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 t="s">
        <v>122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 x14ac:dyDescent="0.2">
      <c r="A159" s="158"/>
      <c r="B159" s="159"/>
      <c r="C159" s="250" t="s">
        <v>301</v>
      </c>
      <c r="D159" s="251"/>
      <c r="E159" s="251"/>
      <c r="F159" s="251"/>
      <c r="G159" s="251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 t="s">
        <v>159</v>
      </c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 x14ac:dyDescent="0.2">
      <c r="A160" s="158"/>
      <c r="B160" s="159"/>
      <c r="C160" s="188" t="s">
        <v>302</v>
      </c>
      <c r="D160" s="161"/>
      <c r="E160" s="162">
        <v>27.03</v>
      </c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 t="s">
        <v>126</v>
      </c>
      <c r="AH160" s="151">
        <v>0</v>
      </c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 x14ac:dyDescent="0.2">
      <c r="A161" s="158"/>
      <c r="B161" s="159"/>
      <c r="C161" s="188" t="s">
        <v>303</v>
      </c>
      <c r="D161" s="161"/>
      <c r="E161" s="162">
        <v>22.95</v>
      </c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 t="s">
        <v>126</v>
      </c>
      <c r="AH161" s="151">
        <v>0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x14ac:dyDescent="0.2">
      <c r="A162" s="164" t="s">
        <v>115</v>
      </c>
      <c r="B162" s="165" t="s">
        <v>82</v>
      </c>
      <c r="C162" s="186" t="s">
        <v>83</v>
      </c>
      <c r="D162" s="166"/>
      <c r="E162" s="167"/>
      <c r="F162" s="168"/>
      <c r="G162" s="168">
        <f>SUMIF(AG163:AG168,"&lt;&gt;NOR",G163:G168)</f>
        <v>0</v>
      </c>
      <c r="H162" s="168"/>
      <c r="I162" s="168">
        <f>SUM(I163:I168)</f>
        <v>0</v>
      </c>
      <c r="J162" s="168"/>
      <c r="K162" s="168">
        <f>SUM(K163:K168)</f>
        <v>0</v>
      </c>
      <c r="L162" s="168"/>
      <c r="M162" s="168">
        <f>SUM(M163:M168)</f>
        <v>0</v>
      </c>
      <c r="N162" s="168"/>
      <c r="O162" s="168">
        <f>SUM(O163:O168)</f>
        <v>0</v>
      </c>
      <c r="P162" s="168"/>
      <c r="Q162" s="168">
        <f>SUM(Q163:Q168)</f>
        <v>0</v>
      </c>
      <c r="R162" s="168"/>
      <c r="S162" s="168"/>
      <c r="T162" s="169"/>
      <c r="U162" s="163"/>
      <c r="V162" s="163">
        <f>SUM(V163:V168)</f>
        <v>0</v>
      </c>
      <c r="W162" s="163"/>
      <c r="AG162" t="s">
        <v>116</v>
      </c>
    </row>
    <row r="163" spans="1:60" outlineLevel="1" x14ac:dyDescent="0.2">
      <c r="A163" s="170">
        <v>41</v>
      </c>
      <c r="B163" s="171" t="s">
        <v>304</v>
      </c>
      <c r="C163" s="187" t="s">
        <v>305</v>
      </c>
      <c r="D163" s="172" t="s">
        <v>282</v>
      </c>
      <c r="E163" s="173">
        <v>200</v>
      </c>
      <c r="F163" s="174"/>
      <c r="G163" s="175">
        <f>ROUND(E163*F163,2)</f>
        <v>0</v>
      </c>
      <c r="H163" s="174"/>
      <c r="I163" s="175">
        <f>ROUND(E163*H163,2)</f>
        <v>0</v>
      </c>
      <c r="J163" s="174"/>
      <c r="K163" s="175">
        <f>ROUND(E163*J163,2)</f>
        <v>0</v>
      </c>
      <c r="L163" s="175">
        <v>21</v>
      </c>
      <c r="M163" s="175">
        <f>G163*(1+L163/100)</f>
        <v>0</v>
      </c>
      <c r="N163" s="175">
        <v>0</v>
      </c>
      <c r="O163" s="175">
        <f>ROUND(E163*N163,2)</f>
        <v>0</v>
      </c>
      <c r="P163" s="175">
        <v>0</v>
      </c>
      <c r="Q163" s="175">
        <f>ROUND(E163*P163,2)</f>
        <v>0</v>
      </c>
      <c r="R163" s="175"/>
      <c r="S163" s="175" t="s">
        <v>185</v>
      </c>
      <c r="T163" s="176" t="s">
        <v>186</v>
      </c>
      <c r="U163" s="160">
        <v>0</v>
      </c>
      <c r="V163" s="160">
        <f>ROUND(E163*U163,2)</f>
        <v>0</v>
      </c>
      <c r="W163" s="160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 t="s">
        <v>122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 x14ac:dyDescent="0.2">
      <c r="A164" s="158"/>
      <c r="B164" s="159"/>
      <c r="C164" s="250" t="s">
        <v>306</v>
      </c>
      <c r="D164" s="251"/>
      <c r="E164" s="251"/>
      <c r="F164" s="251"/>
      <c r="G164" s="251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 t="s">
        <v>159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 x14ac:dyDescent="0.2">
      <c r="A165" s="170">
        <v>42</v>
      </c>
      <c r="B165" s="171" t="s">
        <v>307</v>
      </c>
      <c r="C165" s="187" t="s">
        <v>308</v>
      </c>
      <c r="D165" s="172" t="s">
        <v>215</v>
      </c>
      <c r="E165" s="173">
        <v>19</v>
      </c>
      <c r="F165" s="174"/>
      <c r="G165" s="175">
        <f>ROUND(E165*F165,2)</f>
        <v>0</v>
      </c>
      <c r="H165" s="174"/>
      <c r="I165" s="175">
        <f>ROUND(E165*H165,2)</f>
        <v>0</v>
      </c>
      <c r="J165" s="174"/>
      <c r="K165" s="175">
        <f>ROUND(E165*J165,2)</f>
        <v>0</v>
      </c>
      <c r="L165" s="175">
        <v>21</v>
      </c>
      <c r="M165" s="175">
        <f>G165*(1+L165/100)</f>
        <v>0</v>
      </c>
      <c r="N165" s="175">
        <v>0</v>
      </c>
      <c r="O165" s="175">
        <f>ROUND(E165*N165,2)</f>
        <v>0</v>
      </c>
      <c r="P165" s="175">
        <v>0</v>
      </c>
      <c r="Q165" s="175">
        <f>ROUND(E165*P165,2)</f>
        <v>0</v>
      </c>
      <c r="R165" s="175"/>
      <c r="S165" s="175" t="s">
        <v>185</v>
      </c>
      <c r="T165" s="176" t="s">
        <v>186</v>
      </c>
      <c r="U165" s="160">
        <v>0</v>
      </c>
      <c r="V165" s="160">
        <f>ROUND(E165*U165,2)</f>
        <v>0</v>
      </c>
      <c r="W165" s="160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 t="s">
        <v>122</v>
      </c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 x14ac:dyDescent="0.2">
      <c r="A166" s="158"/>
      <c r="B166" s="159"/>
      <c r="C166" s="250" t="s">
        <v>306</v>
      </c>
      <c r="D166" s="251"/>
      <c r="E166" s="251"/>
      <c r="F166" s="251"/>
      <c r="G166" s="251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 t="s">
        <v>159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 x14ac:dyDescent="0.2">
      <c r="A167" s="170">
        <v>43</v>
      </c>
      <c r="B167" s="171" t="s">
        <v>309</v>
      </c>
      <c r="C167" s="187" t="s">
        <v>310</v>
      </c>
      <c r="D167" s="172" t="s">
        <v>311</v>
      </c>
      <c r="E167" s="173">
        <v>1</v>
      </c>
      <c r="F167" s="174"/>
      <c r="G167" s="175">
        <f>ROUND(E167*F167,2)</f>
        <v>0</v>
      </c>
      <c r="H167" s="174"/>
      <c r="I167" s="175">
        <f>ROUND(E167*H167,2)</f>
        <v>0</v>
      </c>
      <c r="J167" s="174"/>
      <c r="K167" s="175">
        <f>ROUND(E167*J167,2)</f>
        <v>0</v>
      </c>
      <c r="L167" s="175">
        <v>21</v>
      </c>
      <c r="M167" s="175">
        <f>G167*(1+L167/100)</f>
        <v>0</v>
      </c>
      <c r="N167" s="175">
        <v>0</v>
      </c>
      <c r="O167" s="175">
        <f>ROUND(E167*N167,2)</f>
        <v>0</v>
      </c>
      <c r="P167" s="175">
        <v>0</v>
      </c>
      <c r="Q167" s="175">
        <f>ROUND(E167*P167,2)</f>
        <v>0</v>
      </c>
      <c r="R167" s="175"/>
      <c r="S167" s="175" t="s">
        <v>185</v>
      </c>
      <c r="T167" s="176" t="s">
        <v>186</v>
      </c>
      <c r="U167" s="160">
        <v>0</v>
      </c>
      <c r="V167" s="160">
        <f>ROUND(E167*U167,2)</f>
        <v>0</v>
      </c>
      <c r="W167" s="160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 t="s">
        <v>122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 x14ac:dyDescent="0.2">
      <c r="A168" s="158"/>
      <c r="B168" s="159"/>
      <c r="C168" s="250" t="s">
        <v>306</v>
      </c>
      <c r="D168" s="251"/>
      <c r="E168" s="251"/>
      <c r="F168" s="251"/>
      <c r="G168" s="251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 t="s">
        <v>159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x14ac:dyDescent="0.2">
      <c r="A169" s="164" t="s">
        <v>115</v>
      </c>
      <c r="B169" s="165" t="s">
        <v>84</v>
      </c>
      <c r="C169" s="186" t="s">
        <v>85</v>
      </c>
      <c r="D169" s="166"/>
      <c r="E169" s="167"/>
      <c r="F169" s="168"/>
      <c r="G169" s="168">
        <f>SUMIF(AG170:AG176,"&lt;&gt;NOR",G170:G176)</f>
        <v>0</v>
      </c>
      <c r="H169" s="168"/>
      <c r="I169" s="168">
        <f>SUM(I170:I176)</f>
        <v>0</v>
      </c>
      <c r="J169" s="168"/>
      <c r="K169" s="168">
        <f>SUM(K170:K176)</f>
        <v>0</v>
      </c>
      <c r="L169" s="168"/>
      <c r="M169" s="168">
        <f>SUM(M170:M176)</f>
        <v>0</v>
      </c>
      <c r="N169" s="168"/>
      <c r="O169" s="168">
        <f>SUM(O170:O176)</f>
        <v>0</v>
      </c>
      <c r="P169" s="168"/>
      <c r="Q169" s="168">
        <f>SUM(Q170:Q176)</f>
        <v>0</v>
      </c>
      <c r="R169" s="168"/>
      <c r="S169" s="168"/>
      <c r="T169" s="169"/>
      <c r="U169" s="163"/>
      <c r="V169" s="163">
        <f>SUM(V170:V176)</f>
        <v>0</v>
      </c>
      <c r="W169" s="163"/>
      <c r="AG169" t="s">
        <v>116</v>
      </c>
    </row>
    <row r="170" spans="1:60" ht="22.5" outlineLevel="1" x14ac:dyDescent="0.2">
      <c r="A170" s="170">
        <v>44</v>
      </c>
      <c r="B170" s="171" t="s">
        <v>312</v>
      </c>
      <c r="C170" s="187" t="s">
        <v>313</v>
      </c>
      <c r="D170" s="172"/>
      <c r="E170" s="173">
        <v>8</v>
      </c>
      <c r="F170" s="174"/>
      <c r="G170" s="175">
        <f>ROUND(E170*F170,2)</f>
        <v>0</v>
      </c>
      <c r="H170" s="174"/>
      <c r="I170" s="175">
        <f>ROUND(E170*H170,2)</f>
        <v>0</v>
      </c>
      <c r="J170" s="174"/>
      <c r="K170" s="175">
        <f>ROUND(E170*J170,2)</f>
        <v>0</v>
      </c>
      <c r="L170" s="175">
        <v>21</v>
      </c>
      <c r="M170" s="175">
        <f>G170*(1+L170/100)</f>
        <v>0</v>
      </c>
      <c r="N170" s="175">
        <v>0</v>
      </c>
      <c r="O170" s="175">
        <f>ROUND(E170*N170,2)</f>
        <v>0</v>
      </c>
      <c r="P170" s="175">
        <v>0</v>
      </c>
      <c r="Q170" s="175">
        <f>ROUND(E170*P170,2)</f>
        <v>0</v>
      </c>
      <c r="R170" s="175"/>
      <c r="S170" s="175" t="s">
        <v>185</v>
      </c>
      <c r="T170" s="176" t="s">
        <v>186</v>
      </c>
      <c r="U170" s="160">
        <v>0</v>
      </c>
      <c r="V170" s="160">
        <f>ROUND(E170*U170,2)</f>
        <v>0</v>
      </c>
      <c r="W170" s="160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 t="s">
        <v>122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 x14ac:dyDescent="0.2">
      <c r="A171" s="158"/>
      <c r="B171" s="159"/>
      <c r="C171" s="250" t="s">
        <v>314</v>
      </c>
      <c r="D171" s="251"/>
      <c r="E171" s="251"/>
      <c r="F171" s="251"/>
      <c r="G171" s="251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 t="s">
        <v>159</v>
      </c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 x14ac:dyDescent="0.2">
      <c r="A172" s="158"/>
      <c r="B172" s="159"/>
      <c r="C172" s="188" t="s">
        <v>315</v>
      </c>
      <c r="D172" s="161"/>
      <c r="E172" s="162">
        <v>6</v>
      </c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 t="s">
        <v>126</v>
      </c>
      <c r="AH172" s="151">
        <v>0</v>
      </c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 x14ac:dyDescent="0.2">
      <c r="A173" s="158"/>
      <c r="B173" s="159"/>
      <c r="C173" s="188" t="s">
        <v>316</v>
      </c>
      <c r="D173" s="161"/>
      <c r="E173" s="162">
        <v>1</v>
      </c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 t="s">
        <v>126</v>
      </c>
      <c r="AH173" s="151">
        <v>0</v>
      </c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 x14ac:dyDescent="0.2">
      <c r="A174" s="158"/>
      <c r="B174" s="159"/>
      <c r="C174" s="188" t="s">
        <v>317</v>
      </c>
      <c r="D174" s="161"/>
      <c r="E174" s="162">
        <v>1</v>
      </c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 t="s">
        <v>126</v>
      </c>
      <c r="AH174" s="151">
        <v>0</v>
      </c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ht="22.5" outlineLevel="1" x14ac:dyDescent="0.2">
      <c r="A175" s="170">
        <v>45</v>
      </c>
      <c r="B175" s="171" t="s">
        <v>318</v>
      </c>
      <c r="C175" s="187" t="s">
        <v>319</v>
      </c>
      <c r="D175" s="172"/>
      <c r="E175" s="173">
        <v>5</v>
      </c>
      <c r="F175" s="174"/>
      <c r="G175" s="175">
        <f>ROUND(E175*F175,2)</f>
        <v>0</v>
      </c>
      <c r="H175" s="174"/>
      <c r="I175" s="175">
        <f>ROUND(E175*H175,2)</f>
        <v>0</v>
      </c>
      <c r="J175" s="174"/>
      <c r="K175" s="175">
        <f>ROUND(E175*J175,2)</f>
        <v>0</v>
      </c>
      <c r="L175" s="175">
        <v>21</v>
      </c>
      <c r="M175" s="175">
        <f>G175*(1+L175/100)</f>
        <v>0</v>
      </c>
      <c r="N175" s="175">
        <v>0</v>
      </c>
      <c r="O175" s="175">
        <f>ROUND(E175*N175,2)</f>
        <v>0</v>
      </c>
      <c r="P175" s="175">
        <v>0</v>
      </c>
      <c r="Q175" s="175">
        <f>ROUND(E175*P175,2)</f>
        <v>0</v>
      </c>
      <c r="R175" s="175"/>
      <c r="S175" s="175" t="s">
        <v>185</v>
      </c>
      <c r="T175" s="176" t="s">
        <v>186</v>
      </c>
      <c r="U175" s="160">
        <v>0</v>
      </c>
      <c r="V175" s="160">
        <f>ROUND(E175*U175,2)</f>
        <v>0</v>
      </c>
      <c r="W175" s="160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 t="s">
        <v>122</v>
      </c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 x14ac:dyDescent="0.2">
      <c r="A176" s="158"/>
      <c r="B176" s="159"/>
      <c r="C176" s="250" t="s">
        <v>314</v>
      </c>
      <c r="D176" s="251"/>
      <c r="E176" s="251"/>
      <c r="F176" s="251"/>
      <c r="G176" s="251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 t="s">
        <v>159</v>
      </c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x14ac:dyDescent="0.2">
      <c r="A177" s="164" t="s">
        <v>115</v>
      </c>
      <c r="B177" s="165" t="s">
        <v>86</v>
      </c>
      <c r="C177" s="186" t="s">
        <v>77</v>
      </c>
      <c r="D177" s="166"/>
      <c r="E177" s="167"/>
      <c r="F177" s="168"/>
      <c r="G177" s="168">
        <f>SUMIF(AG178:AG189,"&lt;&gt;NOR",G178:G189)</f>
        <v>0</v>
      </c>
      <c r="H177" s="168"/>
      <c r="I177" s="168">
        <f>SUM(I178:I189)</f>
        <v>0</v>
      </c>
      <c r="J177" s="168"/>
      <c r="K177" s="168">
        <f>SUM(K178:K189)</f>
        <v>0</v>
      </c>
      <c r="L177" s="168"/>
      <c r="M177" s="168">
        <f>SUM(M178:M189)</f>
        <v>0</v>
      </c>
      <c r="N177" s="168"/>
      <c r="O177" s="168">
        <f>SUM(O178:O189)</f>
        <v>0</v>
      </c>
      <c r="P177" s="168"/>
      <c r="Q177" s="168">
        <f>SUM(Q178:Q189)</f>
        <v>0</v>
      </c>
      <c r="R177" s="168"/>
      <c r="S177" s="168"/>
      <c r="T177" s="169"/>
      <c r="U177" s="163"/>
      <c r="V177" s="163">
        <f>SUM(V178:V189)</f>
        <v>33.700000000000003</v>
      </c>
      <c r="W177" s="163"/>
      <c r="AG177" t="s">
        <v>116</v>
      </c>
    </row>
    <row r="178" spans="1:60" outlineLevel="1" x14ac:dyDescent="0.2">
      <c r="A178" s="170">
        <v>46</v>
      </c>
      <c r="B178" s="171" t="s">
        <v>320</v>
      </c>
      <c r="C178" s="187" t="s">
        <v>321</v>
      </c>
      <c r="D178" s="172" t="s">
        <v>173</v>
      </c>
      <c r="E178" s="173">
        <v>25.493400000000001</v>
      </c>
      <c r="F178" s="174"/>
      <c r="G178" s="175">
        <f>ROUND(E178*F178,2)</f>
        <v>0</v>
      </c>
      <c r="H178" s="174"/>
      <c r="I178" s="175">
        <f>ROUND(E178*H178,2)</f>
        <v>0</v>
      </c>
      <c r="J178" s="174"/>
      <c r="K178" s="175">
        <f>ROUND(E178*J178,2)</f>
        <v>0</v>
      </c>
      <c r="L178" s="175">
        <v>21</v>
      </c>
      <c r="M178" s="175">
        <f>G178*(1+L178/100)</f>
        <v>0</v>
      </c>
      <c r="N178" s="175">
        <v>0</v>
      </c>
      <c r="O178" s="175">
        <f>ROUND(E178*N178,2)</f>
        <v>0</v>
      </c>
      <c r="P178" s="175">
        <v>0</v>
      </c>
      <c r="Q178" s="175">
        <f>ROUND(E178*P178,2)</f>
        <v>0</v>
      </c>
      <c r="R178" s="175" t="s">
        <v>285</v>
      </c>
      <c r="S178" s="175" t="s">
        <v>339</v>
      </c>
      <c r="T178" s="176" t="s">
        <v>339</v>
      </c>
      <c r="U178" s="160">
        <v>0.49</v>
      </c>
      <c r="V178" s="160">
        <f>ROUND(E178*U178,2)</f>
        <v>12.49</v>
      </c>
      <c r="W178" s="160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 t="s">
        <v>122</v>
      </c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 x14ac:dyDescent="0.2">
      <c r="A179" s="158"/>
      <c r="B179" s="159"/>
      <c r="C179" s="188" t="s">
        <v>322</v>
      </c>
      <c r="D179" s="161"/>
      <c r="E179" s="162">
        <v>7.56</v>
      </c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 t="s">
        <v>126</v>
      </c>
      <c r="AH179" s="151">
        <v>0</v>
      </c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 x14ac:dyDescent="0.2">
      <c r="A180" s="158"/>
      <c r="B180" s="159"/>
      <c r="C180" s="188" t="s">
        <v>323</v>
      </c>
      <c r="D180" s="161"/>
      <c r="E180" s="162">
        <v>14.288399999999999</v>
      </c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 t="s">
        <v>126</v>
      </c>
      <c r="AH180" s="151">
        <v>0</v>
      </c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 x14ac:dyDescent="0.2">
      <c r="A181" s="158"/>
      <c r="B181" s="159"/>
      <c r="C181" s="188" t="s">
        <v>324</v>
      </c>
      <c r="D181" s="161"/>
      <c r="E181" s="162">
        <v>3.645</v>
      </c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 t="s">
        <v>126</v>
      </c>
      <c r="AH181" s="151">
        <v>0</v>
      </c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1" x14ac:dyDescent="0.2">
      <c r="A182" s="170">
        <v>47</v>
      </c>
      <c r="B182" s="171" t="s">
        <v>325</v>
      </c>
      <c r="C182" s="187" t="s">
        <v>326</v>
      </c>
      <c r="D182" s="172" t="s">
        <v>173</v>
      </c>
      <c r="E182" s="173">
        <v>305.92079999999999</v>
      </c>
      <c r="F182" s="174"/>
      <c r="G182" s="175">
        <f>ROUND(E182*F182,2)</f>
        <v>0</v>
      </c>
      <c r="H182" s="174"/>
      <c r="I182" s="175">
        <f>ROUND(E182*H182,2)</f>
        <v>0</v>
      </c>
      <c r="J182" s="174"/>
      <c r="K182" s="175">
        <f>ROUND(E182*J182,2)</f>
        <v>0</v>
      </c>
      <c r="L182" s="175">
        <v>21</v>
      </c>
      <c r="M182" s="175">
        <f>G182*(1+L182/100)</f>
        <v>0</v>
      </c>
      <c r="N182" s="175">
        <v>0</v>
      </c>
      <c r="O182" s="175">
        <f>ROUND(E182*N182,2)</f>
        <v>0</v>
      </c>
      <c r="P182" s="175">
        <v>0</v>
      </c>
      <c r="Q182" s="175">
        <f>ROUND(E182*P182,2)</f>
        <v>0</v>
      </c>
      <c r="R182" s="175" t="s">
        <v>285</v>
      </c>
      <c r="S182" s="175" t="s">
        <v>339</v>
      </c>
      <c r="T182" s="176" t="s">
        <v>339</v>
      </c>
      <c r="U182" s="160">
        <v>0</v>
      </c>
      <c r="V182" s="160">
        <f>ROUND(E182*U182,2)</f>
        <v>0</v>
      </c>
      <c r="W182" s="160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 t="s">
        <v>122</v>
      </c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 x14ac:dyDescent="0.2">
      <c r="A183" s="158"/>
      <c r="B183" s="159"/>
      <c r="C183" s="188" t="s">
        <v>327</v>
      </c>
      <c r="D183" s="161"/>
      <c r="E183" s="162">
        <v>305.92079999999999</v>
      </c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 t="s">
        <v>126</v>
      </c>
      <c r="AH183" s="151">
        <v>0</v>
      </c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 x14ac:dyDescent="0.2">
      <c r="A184" s="177">
        <v>48</v>
      </c>
      <c r="B184" s="178" t="s">
        <v>328</v>
      </c>
      <c r="C184" s="189" t="s">
        <v>329</v>
      </c>
      <c r="D184" s="179" t="s">
        <v>173</v>
      </c>
      <c r="E184" s="180">
        <v>25.493400000000001</v>
      </c>
      <c r="F184" s="181"/>
      <c r="G184" s="182">
        <f>ROUND(E184*F184,2)</f>
        <v>0</v>
      </c>
      <c r="H184" s="181"/>
      <c r="I184" s="182">
        <f>ROUND(E184*H184,2)</f>
        <v>0</v>
      </c>
      <c r="J184" s="181"/>
      <c r="K184" s="182">
        <f>ROUND(E184*J184,2)</f>
        <v>0</v>
      </c>
      <c r="L184" s="182">
        <v>21</v>
      </c>
      <c r="M184" s="182">
        <f>G184*(1+L184/100)</f>
        <v>0</v>
      </c>
      <c r="N184" s="182">
        <v>0</v>
      </c>
      <c r="O184" s="182">
        <f>ROUND(E184*N184,2)</f>
        <v>0</v>
      </c>
      <c r="P184" s="182">
        <v>0</v>
      </c>
      <c r="Q184" s="182">
        <f>ROUND(E184*P184,2)</f>
        <v>0</v>
      </c>
      <c r="R184" s="182" t="s">
        <v>285</v>
      </c>
      <c r="S184" s="175" t="s">
        <v>339</v>
      </c>
      <c r="T184" s="176" t="s">
        <v>339</v>
      </c>
      <c r="U184" s="160">
        <v>0</v>
      </c>
      <c r="V184" s="160">
        <f>ROUND(E184*U184,2)</f>
        <v>0</v>
      </c>
      <c r="W184" s="160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 t="s">
        <v>122</v>
      </c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ht="22.5" outlineLevel="1" x14ac:dyDescent="0.2">
      <c r="A185" s="170">
        <v>49</v>
      </c>
      <c r="B185" s="171" t="s">
        <v>330</v>
      </c>
      <c r="C185" s="187" t="s">
        <v>331</v>
      </c>
      <c r="D185" s="172" t="s">
        <v>173</v>
      </c>
      <c r="E185" s="173">
        <v>25.493400000000001</v>
      </c>
      <c r="F185" s="174"/>
      <c r="G185" s="175">
        <f>ROUND(E185*F185,2)</f>
        <v>0</v>
      </c>
      <c r="H185" s="174"/>
      <c r="I185" s="175">
        <f>ROUND(E185*H185,2)</f>
        <v>0</v>
      </c>
      <c r="J185" s="174"/>
      <c r="K185" s="175">
        <f>ROUND(E185*J185,2)</f>
        <v>0</v>
      </c>
      <c r="L185" s="175">
        <v>21</v>
      </c>
      <c r="M185" s="175">
        <f>G185*(1+L185/100)</f>
        <v>0</v>
      </c>
      <c r="N185" s="175">
        <v>0</v>
      </c>
      <c r="O185" s="175">
        <f>ROUND(E185*N185,2)</f>
        <v>0</v>
      </c>
      <c r="P185" s="175">
        <v>0</v>
      </c>
      <c r="Q185" s="175">
        <f>ROUND(E185*P185,2)</f>
        <v>0</v>
      </c>
      <c r="R185" s="175" t="s">
        <v>177</v>
      </c>
      <c r="S185" s="175" t="s">
        <v>339</v>
      </c>
      <c r="T185" s="176" t="s">
        <v>339</v>
      </c>
      <c r="U185" s="160">
        <v>0.83199999999999996</v>
      </c>
      <c r="V185" s="160">
        <f>ROUND(E185*U185,2)</f>
        <v>21.21</v>
      </c>
      <c r="W185" s="160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 t="s">
        <v>122</v>
      </c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 x14ac:dyDescent="0.2">
      <c r="A186" s="158"/>
      <c r="B186" s="159"/>
      <c r="C186" s="241" t="s">
        <v>332</v>
      </c>
      <c r="D186" s="242"/>
      <c r="E186" s="242"/>
      <c r="F186" s="242"/>
      <c r="G186" s="242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 t="s">
        <v>124</v>
      </c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 x14ac:dyDescent="0.2">
      <c r="A187" s="158"/>
      <c r="B187" s="159"/>
      <c r="C187" s="188" t="s">
        <v>322</v>
      </c>
      <c r="D187" s="161"/>
      <c r="E187" s="162">
        <v>7.56</v>
      </c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 t="s">
        <v>126</v>
      </c>
      <c r="AH187" s="151">
        <v>0</v>
      </c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 x14ac:dyDescent="0.2">
      <c r="A188" s="158"/>
      <c r="B188" s="159"/>
      <c r="C188" s="188" t="s">
        <v>323</v>
      </c>
      <c r="D188" s="161"/>
      <c r="E188" s="162">
        <v>14.288399999999999</v>
      </c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 t="s">
        <v>126</v>
      </c>
      <c r="AH188" s="151">
        <v>0</v>
      </c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 x14ac:dyDescent="0.2">
      <c r="A189" s="158"/>
      <c r="B189" s="159"/>
      <c r="C189" s="188" t="s">
        <v>324</v>
      </c>
      <c r="D189" s="161"/>
      <c r="E189" s="162">
        <v>3.645</v>
      </c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 t="s">
        <v>126</v>
      </c>
      <c r="AH189" s="151">
        <v>0</v>
      </c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x14ac:dyDescent="0.2">
      <c r="A190" s="164" t="s">
        <v>115</v>
      </c>
      <c r="B190" s="165" t="s">
        <v>88</v>
      </c>
      <c r="C190" s="186" t="s">
        <v>28</v>
      </c>
      <c r="D190" s="166"/>
      <c r="E190" s="167"/>
      <c r="F190" s="168"/>
      <c r="G190" s="168">
        <f>SUMIF(AG191:AG191,"&lt;&gt;NOR",G191:G191)</f>
        <v>0</v>
      </c>
      <c r="H190" s="168"/>
      <c r="I190" s="168">
        <f>SUM(I191:I191)</f>
        <v>0</v>
      </c>
      <c r="J190" s="168"/>
      <c r="K190" s="168">
        <f>SUM(K191:K191)</f>
        <v>0</v>
      </c>
      <c r="L190" s="168"/>
      <c r="M190" s="168">
        <f>SUM(M191:M191)</f>
        <v>0</v>
      </c>
      <c r="N190" s="168"/>
      <c r="O190" s="168">
        <f>SUM(O191:O191)</f>
        <v>0</v>
      </c>
      <c r="P190" s="168"/>
      <c r="Q190" s="168">
        <f>SUM(Q191:Q191)</f>
        <v>0</v>
      </c>
      <c r="R190" s="168"/>
      <c r="S190" s="168"/>
      <c r="T190" s="169"/>
      <c r="U190" s="163"/>
      <c r="V190" s="163">
        <f>SUM(V191:V191)</f>
        <v>0</v>
      </c>
      <c r="W190" s="163"/>
      <c r="AG190" t="s">
        <v>116</v>
      </c>
    </row>
    <row r="191" spans="1:60" ht="33.75" outlineLevel="1" x14ac:dyDescent="0.2">
      <c r="A191" s="170">
        <v>50</v>
      </c>
      <c r="B191" s="171" t="s">
        <v>333</v>
      </c>
      <c r="C191" s="187" t="s">
        <v>340</v>
      </c>
      <c r="D191" s="172" t="s">
        <v>334</v>
      </c>
      <c r="E191" s="173">
        <v>1</v>
      </c>
      <c r="F191" s="174"/>
      <c r="G191" s="175">
        <f>ROUND(E191*F191,2)</f>
        <v>0</v>
      </c>
      <c r="H191" s="174"/>
      <c r="I191" s="175">
        <f>ROUND(E191*H191,2)</f>
        <v>0</v>
      </c>
      <c r="J191" s="174"/>
      <c r="K191" s="175">
        <f>ROUND(E191*J191,2)</f>
        <v>0</v>
      </c>
      <c r="L191" s="175">
        <v>21</v>
      </c>
      <c r="M191" s="175">
        <f>G191*(1+L191/100)</f>
        <v>0</v>
      </c>
      <c r="N191" s="175">
        <v>0</v>
      </c>
      <c r="O191" s="175">
        <f>ROUND(E191*N191,2)</f>
        <v>0</v>
      </c>
      <c r="P191" s="175">
        <v>0</v>
      </c>
      <c r="Q191" s="175">
        <f>ROUND(E191*P191,2)</f>
        <v>0</v>
      </c>
      <c r="R191" s="175"/>
      <c r="S191" s="175" t="s">
        <v>339</v>
      </c>
      <c r="T191" s="176" t="s">
        <v>339</v>
      </c>
      <c r="U191" s="160">
        <v>0</v>
      </c>
      <c r="V191" s="160">
        <f>ROUND(E191*U191,2)</f>
        <v>0</v>
      </c>
      <c r="W191" s="160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 t="s">
        <v>198</v>
      </c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x14ac:dyDescent="0.2">
      <c r="A192" s="5"/>
      <c r="B192" s="6"/>
      <c r="C192" s="190"/>
      <c r="D192" s="8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AE192">
        <v>15</v>
      </c>
      <c r="AF192">
        <v>21</v>
      </c>
    </row>
    <row r="193" spans="1:33" x14ac:dyDescent="0.2">
      <c r="A193" s="154"/>
      <c r="B193" s="155" t="s">
        <v>29</v>
      </c>
      <c r="C193" s="191"/>
      <c r="D193" s="156"/>
      <c r="E193" s="157"/>
      <c r="F193" s="157"/>
      <c r="G193" s="185">
        <f>G8+G66+G68+G85+G99+G111+G115+G119+G122+G127+G140+G148+G154+G157+G162+G169+G177+G190</f>
        <v>0</v>
      </c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AE193">
        <f>SUMIF(L7:L191,AE192,G7:G191)</f>
        <v>0</v>
      </c>
      <c r="AF193">
        <f>SUMIF(L7:L191,AF192,G7:G191)</f>
        <v>0</v>
      </c>
      <c r="AG193" t="s">
        <v>335</v>
      </c>
    </row>
    <row r="194" spans="1:33" x14ac:dyDescent="0.2">
      <c r="C194" s="192"/>
      <c r="D194" s="142"/>
      <c r="AG194" t="s">
        <v>336</v>
      </c>
    </row>
    <row r="195" spans="1:33" x14ac:dyDescent="0.2">
      <c r="D195" s="142"/>
    </row>
    <row r="196" spans="1:33" x14ac:dyDescent="0.2">
      <c r="D196" s="142"/>
    </row>
    <row r="197" spans="1:33" x14ac:dyDescent="0.2">
      <c r="D197" s="142"/>
    </row>
    <row r="198" spans="1:33" x14ac:dyDescent="0.2">
      <c r="D198" s="142"/>
    </row>
    <row r="199" spans="1:33" x14ac:dyDescent="0.2">
      <c r="D199" s="142"/>
    </row>
    <row r="200" spans="1:33" x14ac:dyDescent="0.2">
      <c r="D200" s="142"/>
    </row>
    <row r="201" spans="1:33" x14ac:dyDescent="0.2">
      <c r="D201" s="142"/>
    </row>
    <row r="202" spans="1:33" x14ac:dyDescent="0.2">
      <c r="D202" s="142"/>
    </row>
    <row r="203" spans="1:33" x14ac:dyDescent="0.2">
      <c r="D203" s="142"/>
    </row>
    <row r="204" spans="1:33" x14ac:dyDescent="0.2">
      <c r="D204" s="142"/>
    </row>
    <row r="205" spans="1:33" x14ac:dyDescent="0.2">
      <c r="D205" s="142"/>
    </row>
    <row r="206" spans="1:33" x14ac:dyDescent="0.2">
      <c r="D206" s="142"/>
    </row>
    <row r="207" spans="1:33" x14ac:dyDescent="0.2">
      <c r="D207" s="142"/>
    </row>
    <row r="208" spans="1:33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algorithmName="SHA-512" hashValue="Gzzix0ucDemMfHhPji0fIByVLsWSeE7XaA+qqUsaLYP4ryw2EwKLjOdYZIA+9p+ttwASmjoPh5bYRS/nVlasdw==" saltValue="mMpzlUttz15fNrm48E4rqA==" spinCount="100000" sheet="1"/>
  <mergeCells count="46">
    <mergeCell ref="C168:G168"/>
    <mergeCell ref="C171:G171"/>
    <mergeCell ref="C176:G176"/>
    <mergeCell ref="C186:G186"/>
    <mergeCell ref="C146:G146"/>
    <mergeCell ref="C150:G150"/>
    <mergeCell ref="C156:G156"/>
    <mergeCell ref="C159:G159"/>
    <mergeCell ref="C164:G164"/>
    <mergeCell ref="C166:G166"/>
    <mergeCell ref="C143:G143"/>
    <mergeCell ref="C87:G87"/>
    <mergeCell ref="C88:G88"/>
    <mergeCell ref="C93:G93"/>
    <mergeCell ref="C105:G105"/>
    <mergeCell ref="C108:G108"/>
    <mergeCell ref="C113:G113"/>
    <mergeCell ref="C117:G117"/>
    <mergeCell ref="C121:G121"/>
    <mergeCell ref="C124:G124"/>
    <mergeCell ref="C133:G133"/>
    <mergeCell ref="C142:G142"/>
    <mergeCell ref="C84:G84"/>
    <mergeCell ref="C39:G39"/>
    <mergeCell ref="C42:G42"/>
    <mergeCell ref="C45:G45"/>
    <mergeCell ref="C53:G53"/>
    <mergeCell ref="C70:G70"/>
    <mergeCell ref="C71:G71"/>
    <mergeCell ref="C74:G74"/>
    <mergeCell ref="C75:G75"/>
    <mergeCell ref="C78:G78"/>
    <mergeCell ref="C79:G79"/>
    <mergeCell ref="C82:G82"/>
    <mergeCell ref="C38:G38"/>
    <mergeCell ref="A1:G1"/>
    <mergeCell ref="C2:G2"/>
    <mergeCell ref="C3:G3"/>
    <mergeCell ref="C4:G4"/>
    <mergeCell ref="C10:G10"/>
    <mergeCell ref="C14:G14"/>
    <mergeCell ref="C17:G17"/>
    <mergeCell ref="C20:G20"/>
    <mergeCell ref="C25:G25"/>
    <mergeCell ref="C30:G30"/>
    <mergeCell ref="C35:G3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1 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3 Pol'!Názvy_tisku</vt:lpstr>
      <vt:lpstr>oadresa</vt:lpstr>
      <vt:lpstr>Stavba!Objednatel</vt:lpstr>
      <vt:lpstr>Stavba!Objekt</vt:lpstr>
      <vt:lpstr>'1 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spravce</dc:creator>
  <cp:lastModifiedBy>Bozena Antolakova</cp:lastModifiedBy>
  <cp:lastPrinted>2014-02-28T09:52:57Z</cp:lastPrinted>
  <dcterms:created xsi:type="dcterms:W3CDTF">2009-04-08T07:15:50Z</dcterms:created>
  <dcterms:modified xsi:type="dcterms:W3CDTF">2020-10-27T15:09:02Z</dcterms:modified>
</cp:coreProperties>
</file>