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Zakázky\Plynofikace areálu Zoo Zlín Lešná\Rozpočty\Odevzdaný - VZ\"/>
    </mc:Choice>
  </mc:AlternateContent>
  <bookViews>
    <workbookView xWindow="0" yWindow="0" windowWidth="28800" windowHeight="12435"/>
  </bookViews>
  <sheets>
    <sheet name="Rekapitulace stavby" sheetId="1" r:id="rId1"/>
    <sheet name="Plynofikace areálu" sheetId="2" r:id="rId2"/>
    <sheet name="Vedlejší rozpočtové náklady" sheetId="3" r:id="rId3"/>
  </sheets>
  <definedNames>
    <definedName name="_xlnm._FilterDatabase" localSheetId="1" hidden="1">'Plynofikace areálu'!$C$127:$K$309</definedName>
    <definedName name="_xlnm._FilterDatabase" localSheetId="2" hidden="1">'Vedlejší rozpočtové náklady'!$C$116:$K$127</definedName>
    <definedName name="_xlnm.Print_Titles" localSheetId="1">'Plynofikace areálu'!$127:$127</definedName>
    <definedName name="_xlnm.Print_Titles" localSheetId="0">'Rekapitulace stavby'!$92:$92</definedName>
    <definedName name="_xlnm.Print_Titles" localSheetId="2">'Vedlejší rozpočtové náklady'!$116:$116</definedName>
    <definedName name="_xlnm.Print_Area" localSheetId="1">'Plynofikace areálu'!$C$4:$J$76,'Plynofikace areálu'!$C$82:$J$109,'Plynofikace areálu'!$C$115:$K$309</definedName>
    <definedName name="_xlnm.Print_Area" localSheetId="0">'Rekapitulace stavby'!$D$4:$AO$76,'Rekapitulace stavby'!$C$82:$AQ$97</definedName>
    <definedName name="_xlnm.Print_Area" localSheetId="2">'Vedlejší rozpočtové náklady'!$C$4:$J$76,'Vedlejší rozpočtové náklady'!$C$82:$J$98,'Vedlejší rozpočtové náklady'!$C$104:$K$127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27" i="3"/>
  <c r="BH127" i="3"/>
  <c r="BG127" i="3"/>
  <c r="BF127" i="3"/>
  <c r="T127" i="3"/>
  <c r="R127" i="3"/>
  <c r="P127" i="3"/>
  <c r="BK127" i="3"/>
  <c r="J127" i="3"/>
  <c r="BE127" i="3"/>
  <c r="BI126" i="3"/>
  <c r="BH126" i="3"/>
  <c r="BG126" i="3"/>
  <c r="BF126" i="3"/>
  <c r="T126" i="3"/>
  <c r="R126" i="3"/>
  <c r="P126" i="3"/>
  <c r="BK126" i="3"/>
  <c r="J126" i="3"/>
  <c r="BE126" i="3"/>
  <c r="BI125" i="3"/>
  <c r="BH125" i="3"/>
  <c r="BG125" i="3"/>
  <c r="BF125" i="3"/>
  <c r="T125" i="3"/>
  <c r="R125" i="3"/>
  <c r="P125" i="3"/>
  <c r="BK125" i="3"/>
  <c r="J125" i="3"/>
  <c r="BE125" i="3"/>
  <c r="BI124" i="3"/>
  <c r="BH124" i="3"/>
  <c r="BG124" i="3"/>
  <c r="BF124" i="3"/>
  <c r="T124" i="3"/>
  <c r="R124" i="3"/>
  <c r="P124" i="3"/>
  <c r="BK124" i="3"/>
  <c r="J124" i="3"/>
  <c r="BE124" i="3"/>
  <c r="BI123" i="3"/>
  <c r="BH123" i="3"/>
  <c r="BG123" i="3"/>
  <c r="BF123" i="3"/>
  <c r="T123" i="3"/>
  <c r="R123" i="3"/>
  <c r="P123" i="3"/>
  <c r="BK123" i="3"/>
  <c r="J123" i="3"/>
  <c r="BE123" i="3"/>
  <c r="BI122" i="3"/>
  <c r="BH122" i="3"/>
  <c r="BG122" i="3"/>
  <c r="BF122" i="3"/>
  <c r="T122" i="3"/>
  <c r="R122" i="3"/>
  <c r="P122" i="3"/>
  <c r="BK122" i="3"/>
  <c r="J122" i="3"/>
  <c r="BE122" i="3"/>
  <c r="BI121" i="3"/>
  <c r="BH121" i="3"/>
  <c r="BG121" i="3"/>
  <c r="BF121" i="3"/>
  <c r="T121" i="3"/>
  <c r="R121" i="3"/>
  <c r="P121" i="3"/>
  <c r="BK121" i="3"/>
  <c r="J121" i="3"/>
  <c r="BE121" i="3"/>
  <c r="BI120" i="3"/>
  <c r="BH120" i="3"/>
  <c r="BG120" i="3"/>
  <c r="BF120" i="3"/>
  <c r="T120" i="3"/>
  <c r="R120" i="3"/>
  <c r="P120" i="3"/>
  <c r="BK120" i="3"/>
  <c r="BK118" i="3" s="1"/>
  <c r="J120" i="3"/>
  <c r="BE120" i="3"/>
  <c r="BI119" i="3"/>
  <c r="F37" i="3"/>
  <c r="BD96" i="1" s="1"/>
  <c r="BH119" i="3"/>
  <c r="BG119" i="3"/>
  <c r="F35" i="3"/>
  <c r="BB96" i="1" s="1"/>
  <c r="BF119" i="3"/>
  <c r="T119" i="3"/>
  <c r="T118" i="3"/>
  <c r="T117" i="3" s="1"/>
  <c r="R119" i="3"/>
  <c r="P119" i="3"/>
  <c r="P118" i="3"/>
  <c r="P117" i="3" s="1"/>
  <c r="AU96" i="1" s="1"/>
  <c r="BK119" i="3"/>
  <c r="J119" i="3"/>
  <c r="BE119" i="3"/>
  <c r="J113" i="3"/>
  <c r="F113" i="3"/>
  <c r="F111" i="3"/>
  <c r="E109" i="3"/>
  <c r="J91" i="3"/>
  <c r="F91" i="3"/>
  <c r="F89" i="3"/>
  <c r="E87" i="3"/>
  <c r="J24" i="3"/>
  <c r="E24" i="3"/>
  <c r="J23" i="3"/>
  <c r="J18" i="3"/>
  <c r="E18" i="3"/>
  <c r="F114" i="3" s="1"/>
  <c r="F92" i="3"/>
  <c r="J17" i="3"/>
  <c r="J12" i="3"/>
  <c r="J111" i="3" s="1"/>
  <c r="E7" i="3"/>
  <c r="J37" i="2"/>
  <c r="J36" i="2"/>
  <c r="AY95" i="1" s="1"/>
  <c r="J35" i="2"/>
  <c r="AX95" i="1"/>
  <c r="BI309" i="2"/>
  <c r="BH309" i="2"/>
  <c r="BG309" i="2"/>
  <c r="BF309" i="2"/>
  <c r="T309" i="2"/>
  <c r="R309" i="2"/>
  <c r="P309" i="2"/>
  <c r="BK309" i="2"/>
  <c r="J309" i="2"/>
  <c r="BE309" i="2" s="1"/>
  <c r="BI308" i="2"/>
  <c r="BH308" i="2"/>
  <c r="BG308" i="2"/>
  <c r="BF308" i="2"/>
  <c r="T308" i="2"/>
  <c r="R308" i="2"/>
  <c r="P308" i="2"/>
  <c r="BK308" i="2"/>
  <c r="J308" i="2"/>
  <c r="BE308" i="2"/>
  <c r="BI307" i="2"/>
  <c r="BH307" i="2"/>
  <c r="BG307" i="2"/>
  <c r="BF307" i="2"/>
  <c r="T307" i="2"/>
  <c r="R307" i="2"/>
  <c r="P307" i="2"/>
  <c r="BK307" i="2"/>
  <c r="J307" i="2"/>
  <c r="BE307" i="2" s="1"/>
  <c r="BI306" i="2"/>
  <c r="BH306" i="2"/>
  <c r="BG306" i="2"/>
  <c r="BF306" i="2"/>
  <c r="T306" i="2"/>
  <c r="R306" i="2"/>
  <c r="P306" i="2"/>
  <c r="BK306" i="2"/>
  <c r="J306" i="2"/>
  <c r="BE306" i="2"/>
  <c r="BI305" i="2"/>
  <c r="BH305" i="2"/>
  <c r="BG305" i="2"/>
  <c r="BF305" i="2"/>
  <c r="T305" i="2"/>
  <c r="R305" i="2"/>
  <c r="P305" i="2"/>
  <c r="BK305" i="2"/>
  <c r="J305" i="2"/>
  <c r="BE305" i="2" s="1"/>
  <c r="BI304" i="2"/>
  <c r="BH304" i="2"/>
  <c r="BG304" i="2"/>
  <c r="BF304" i="2"/>
  <c r="T304" i="2"/>
  <c r="R304" i="2"/>
  <c r="P304" i="2"/>
  <c r="BK304" i="2"/>
  <c r="J304" i="2"/>
  <c r="BE304" i="2"/>
  <c r="BI303" i="2"/>
  <c r="BH303" i="2"/>
  <c r="BG303" i="2"/>
  <c r="BF303" i="2"/>
  <c r="T303" i="2"/>
  <c r="R303" i="2"/>
  <c r="P303" i="2"/>
  <c r="BK303" i="2"/>
  <c r="J303" i="2"/>
  <c r="BE303" i="2" s="1"/>
  <c r="BI302" i="2"/>
  <c r="BH302" i="2"/>
  <c r="BG302" i="2"/>
  <c r="BF302" i="2"/>
  <c r="T302" i="2"/>
  <c r="R302" i="2"/>
  <c r="R301" i="2" s="1"/>
  <c r="P302" i="2"/>
  <c r="BK302" i="2"/>
  <c r="BK301" i="2" s="1"/>
  <c r="J301" i="2" s="1"/>
  <c r="J108" i="2" s="1"/>
  <c r="J302" i="2"/>
  <c r="BE302" i="2"/>
  <c r="BI300" i="2"/>
  <c r="BH300" i="2"/>
  <c r="BG300" i="2"/>
  <c r="BF300" i="2"/>
  <c r="T300" i="2"/>
  <c r="R300" i="2"/>
  <c r="P300" i="2"/>
  <c r="BK300" i="2"/>
  <c r="J300" i="2"/>
  <c r="BE300" i="2"/>
  <c r="BI298" i="2"/>
  <c r="BH298" i="2"/>
  <c r="BG298" i="2"/>
  <c r="BF298" i="2"/>
  <c r="T298" i="2"/>
  <c r="R298" i="2"/>
  <c r="P298" i="2"/>
  <c r="BK298" i="2"/>
  <c r="J298" i="2"/>
  <c r="BE298" i="2" s="1"/>
  <c r="BI297" i="2"/>
  <c r="BH297" i="2"/>
  <c r="BG297" i="2"/>
  <c r="BF297" i="2"/>
  <c r="T297" i="2"/>
  <c r="R297" i="2"/>
  <c r="P297" i="2"/>
  <c r="BK297" i="2"/>
  <c r="J297" i="2"/>
  <c r="BE297" i="2"/>
  <c r="BI295" i="2"/>
  <c r="BH295" i="2"/>
  <c r="BG295" i="2"/>
  <c r="BF295" i="2"/>
  <c r="T295" i="2"/>
  <c r="R295" i="2"/>
  <c r="P295" i="2"/>
  <c r="BK295" i="2"/>
  <c r="J295" i="2"/>
  <c r="BE295" i="2" s="1"/>
  <c r="BI294" i="2"/>
  <c r="BH294" i="2"/>
  <c r="BG294" i="2"/>
  <c r="BF294" i="2"/>
  <c r="T294" i="2"/>
  <c r="R294" i="2"/>
  <c r="P294" i="2"/>
  <c r="BK294" i="2"/>
  <c r="J294" i="2"/>
  <c r="BE294" i="2"/>
  <c r="BI293" i="2"/>
  <c r="BH293" i="2"/>
  <c r="BG293" i="2"/>
  <c r="BF293" i="2"/>
  <c r="T293" i="2"/>
  <c r="R293" i="2"/>
  <c r="P293" i="2"/>
  <c r="BK293" i="2"/>
  <c r="J293" i="2"/>
  <c r="BE293" i="2" s="1"/>
  <c r="BI292" i="2"/>
  <c r="BH292" i="2"/>
  <c r="BG292" i="2"/>
  <c r="BF292" i="2"/>
  <c r="T292" i="2"/>
  <c r="R292" i="2"/>
  <c r="R291" i="2" s="1"/>
  <c r="R290" i="2" s="1"/>
  <c r="P292" i="2"/>
  <c r="BK292" i="2"/>
  <c r="BK291" i="2"/>
  <c r="J292" i="2"/>
  <c r="BE292" i="2" s="1"/>
  <c r="BI288" i="2"/>
  <c r="BH288" i="2"/>
  <c r="BG288" i="2"/>
  <c r="BF288" i="2"/>
  <c r="T288" i="2"/>
  <c r="R288" i="2"/>
  <c r="P288" i="2"/>
  <c r="BK288" i="2"/>
  <c r="J288" i="2"/>
  <c r="BE288" i="2" s="1"/>
  <c r="BI286" i="2"/>
  <c r="BH286" i="2"/>
  <c r="BG286" i="2"/>
  <c r="BF286" i="2"/>
  <c r="T286" i="2"/>
  <c r="R286" i="2"/>
  <c r="P286" i="2"/>
  <c r="BK286" i="2"/>
  <c r="J286" i="2"/>
  <c r="BE286" i="2"/>
  <c r="BI284" i="2"/>
  <c r="BH284" i="2"/>
  <c r="BG284" i="2"/>
  <c r="BF284" i="2"/>
  <c r="T284" i="2"/>
  <c r="T283" i="2" s="1"/>
  <c r="R284" i="2"/>
  <c r="R283" i="2"/>
  <c r="P284" i="2"/>
  <c r="BK284" i="2"/>
  <c r="BK283" i="2"/>
  <c r="J283" i="2"/>
  <c r="J105" i="2" s="1"/>
  <c r="J284" i="2"/>
  <c r="BE284" i="2" s="1"/>
  <c r="BI282" i="2"/>
  <c r="BH282" i="2"/>
  <c r="BG282" i="2"/>
  <c r="BF282" i="2"/>
  <c r="T282" i="2"/>
  <c r="R282" i="2"/>
  <c r="P282" i="2"/>
  <c r="BK282" i="2"/>
  <c r="J282" i="2"/>
  <c r="BE282" i="2" s="1"/>
  <c r="BI281" i="2"/>
  <c r="BH281" i="2"/>
  <c r="BG281" i="2"/>
  <c r="BF281" i="2"/>
  <c r="T281" i="2"/>
  <c r="R281" i="2"/>
  <c r="P281" i="2"/>
  <c r="P276" i="2" s="1"/>
  <c r="BK281" i="2"/>
  <c r="J281" i="2"/>
  <c r="BE281" i="2"/>
  <c r="BI279" i="2"/>
  <c r="BH279" i="2"/>
  <c r="BG279" i="2"/>
  <c r="BF279" i="2"/>
  <c r="T279" i="2"/>
  <c r="R279" i="2"/>
  <c r="P279" i="2"/>
  <c r="BK279" i="2"/>
  <c r="J279" i="2"/>
  <c r="BE279" i="2" s="1"/>
  <c r="BI277" i="2"/>
  <c r="BH277" i="2"/>
  <c r="BG277" i="2"/>
  <c r="BF277" i="2"/>
  <c r="T277" i="2"/>
  <c r="R277" i="2"/>
  <c r="R276" i="2" s="1"/>
  <c r="P277" i="2"/>
  <c r="BK277" i="2"/>
  <c r="BK276" i="2" s="1"/>
  <c r="J276" i="2" s="1"/>
  <c r="J104" i="2" s="1"/>
  <c r="J277" i="2"/>
  <c r="BE277" i="2"/>
  <c r="BI275" i="2"/>
  <c r="BH275" i="2"/>
  <c r="BG275" i="2"/>
  <c r="BF275" i="2"/>
  <c r="T275" i="2"/>
  <c r="R275" i="2"/>
  <c r="P275" i="2"/>
  <c r="BK275" i="2"/>
  <c r="J275" i="2"/>
  <c r="BE275" i="2"/>
  <c r="BI274" i="2"/>
  <c r="BH274" i="2"/>
  <c r="BG274" i="2"/>
  <c r="BF274" i="2"/>
  <c r="T274" i="2"/>
  <c r="R274" i="2"/>
  <c r="P274" i="2"/>
  <c r="BK274" i="2"/>
  <c r="J274" i="2"/>
  <c r="BE274" i="2" s="1"/>
  <c r="BI273" i="2"/>
  <c r="BH273" i="2"/>
  <c r="BG273" i="2"/>
  <c r="BF273" i="2"/>
  <c r="T273" i="2"/>
  <c r="R273" i="2"/>
  <c r="P273" i="2"/>
  <c r="BK273" i="2"/>
  <c r="J273" i="2"/>
  <c r="BE273" i="2"/>
  <c r="BI272" i="2"/>
  <c r="BH272" i="2"/>
  <c r="BG272" i="2"/>
  <c r="BF272" i="2"/>
  <c r="T272" i="2"/>
  <c r="R272" i="2"/>
  <c r="P272" i="2"/>
  <c r="BK272" i="2"/>
  <c r="J272" i="2"/>
  <c r="BE272" i="2" s="1"/>
  <c r="BI270" i="2"/>
  <c r="BH270" i="2"/>
  <c r="BG270" i="2"/>
  <c r="BF270" i="2"/>
  <c r="T270" i="2"/>
  <c r="R270" i="2"/>
  <c r="P270" i="2"/>
  <c r="BK270" i="2"/>
  <c r="J270" i="2"/>
  <c r="BE270" i="2"/>
  <c r="BI268" i="2"/>
  <c r="BH268" i="2"/>
  <c r="BG268" i="2"/>
  <c r="BF268" i="2"/>
  <c r="T268" i="2"/>
  <c r="R268" i="2"/>
  <c r="P268" i="2"/>
  <c r="BK268" i="2"/>
  <c r="J268" i="2"/>
  <c r="BE268" i="2" s="1"/>
  <c r="BI266" i="2"/>
  <c r="BH266" i="2"/>
  <c r="BG266" i="2"/>
  <c r="BF266" i="2"/>
  <c r="T266" i="2"/>
  <c r="R266" i="2"/>
  <c r="R265" i="2" s="1"/>
  <c r="R264" i="2" s="1"/>
  <c r="P266" i="2"/>
  <c r="BK266" i="2"/>
  <c r="BK265" i="2"/>
  <c r="J266" i="2"/>
  <c r="BE266" i="2" s="1"/>
  <c r="BI263" i="2"/>
  <c r="BH263" i="2"/>
  <c r="BG263" i="2"/>
  <c r="BF263" i="2"/>
  <c r="T263" i="2"/>
  <c r="T262" i="2" s="1"/>
  <c r="R263" i="2"/>
  <c r="R262" i="2"/>
  <c r="P263" i="2"/>
  <c r="P262" i="2" s="1"/>
  <c r="BK263" i="2"/>
  <c r="BK262" i="2"/>
  <c r="J262" i="2"/>
  <c r="J101" i="2" s="1"/>
  <c r="J263" i="2"/>
  <c r="BE263" i="2" s="1"/>
  <c r="BI254" i="2"/>
  <c r="BH254" i="2"/>
  <c r="BG254" i="2"/>
  <c r="BF254" i="2"/>
  <c r="T254" i="2"/>
  <c r="R254" i="2"/>
  <c r="P254" i="2"/>
  <c r="BK254" i="2"/>
  <c r="J254" i="2"/>
  <c r="BE254" i="2" s="1"/>
  <c r="BI252" i="2"/>
  <c r="BH252" i="2"/>
  <c r="BG252" i="2"/>
  <c r="BF252" i="2"/>
  <c r="T252" i="2"/>
  <c r="R252" i="2"/>
  <c r="P252" i="2"/>
  <c r="BK252" i="2"/>
  <c r="J252" i="2"/>
  <c r="BE252" i="2"/>
  <c r="BI251" i="2"/>
  <c r="BH251" i="2"/>
  <c r="BG251" i="2"/>
  <c r="BF251" i="2"/>
  <c r="T251" i="2"/>
  <c r="R251" i="2"/>
  <c r="P251" i="2"/>
  <c r="BK251" i="2"/>
  <c r="J251" i="2"/>
  <c r="BE251" i="2" s="1"/>
  <c r="BI250" i="2"/>
  <c r="BH250" i="2"/>
  <c r="BG250" i="2"/>
  <c r="BF250" i="2"/>
  <c r="T250" i="2"/>
  <c r="R250" i="2"/>
  <c r="P250" i="2"/>
  <c r="BK250" i="2"/>
  <c r="J250" i="2"/>
  <c r="BE250" i="2"/>
  <c r="BI249" i="2"/>
  <c r="BH249" i="2"/>
  <c r="BG249" i="2"/>
  <c r="BF249" i="2"/>
  <c r="T249" i="2"/>
  <c r="R249" i="2"/>
  <c r="P249" i="2"/>
  <c r="BK249" i="2"/>
  <c r="J249" i="2"/>
  <c r="BE249" i="2" s="1"/>
  <c r="J33" i="2" s="1"/>
  <c r="AV95" i="1" s="1"/>
  <c r="BI248" i="2"/>
  <c r="BH248" i="2"/>
  <c r="BG248" i="2"/>
  <c r="BF248" i="2"/>
  <c r="T248" i="2"/>
  <c r="R248" i="2"/>
  <c r="P248" i="2"/>
  <c r="BK248" i="2"/>
  <c r="J248" i="2"/>
  <c r="BE248" i="2"/>
  <c r="BI247" i="2"/>
  <c r="BH247" i="2"/>
  <c r="BG247" i="2"/>
  <c r="BF247" i="2"/>
  <c r="T247" i="2"/>
  <c r="R247" i="2"/>
  <c r="P247" i="2"/>
  <c r="BK247" i="2"/>
  <c r="J247" i="2"/>
  <c r="BE247" i="2" s="1"/>
  <c r="BI246" i="2"/>
  <c r="BH246" i="2"/>
  <c r="BG246" i="2"/>
  <c r="BF246" i="2"/>
  <c r="T246" i="2"/>
  <c r="R246" i="2"/>
  <c r="P246" i="2"/>
  <c r="BK246" i="2"/>
  <c r="J246" i="2"/>
  <c r="BE246" i="2"/>
  <c r="BI245" i="2"/>
  <c r="BH245" i="2"/>
  <c r="BG245" i="2"/>
  <c r="BF245" i="2"/>
  <c r="T245" i="2"/>
  <c r="R245" i="2"/>
  <c r="P245" i="2"/>
  <c r="BK245" i="2"/>
  <c r="J245" i="2"/>
  <c r="BE245" i="2" s="1"/>
  <c r="BI244" i="2"/>
  <c r="BH244" i="2"/>
  <c r="BG244" i="2"/>
  <c r="BF244" i="2"/>
  <c r="T244" i="2"/>
  <c r="R244" i="2"/>
  <c r="P244" i="2"/>
  <c r="BK244" i="2"/>
  <c r="J244" i="2"/>
  <c r="BE244" i="2"/>
  <c r="BI243" i="2"/>
  <c r="BH243" i="2"/>
  <c r="BG243" i="2"/>
  <c r="BF243" i="2"/>
  <c r="T243" i="2"/>
  <c r="R243" i="2"/>
  <c r="P243" i="2"/>
  <c r="BK243" i="2"/>
  <c r="J243" i="2"/>
  <c r="BE243" i="2" s="1"/>
  <c r="BI242" i="2"/>
  <c r="BH242" i="2"/>
  <c r="BG242" i="2"/>
  <c r="BF242" i="2"/>
  <c r="T242" i="2"/>
  <c r="R242" i="2"/>
  <c r="P242" i="2"/>
  <c r="P238" i="2" s="1"/>
  <c r="BK242" i="2"/>
  <c r="J242" i="2"/>
  <c r="BE242" i="2"/>
  <c r="BI240" i="2"/>
  <c r="BH240" i="2"/>
  <c r="BG240" i="2"/>
  <c r="BF240" i="2"/>
  <c r="T240" i="2"/>
  <c r="T238" i="2" s="1"/>
  <c r="R240" i="2"/>
  <c r="P240" i="2"/>
  <c r="BK240" i="2"/>
  <c r="J240" i="2"/>
  <c r="BE240" i="2" s="1"/>
  <c r="BI239" i="2"/>
  <c r="BH239" i="2"/>
  <c r="BG239" i="2"/>
  <c r="BF239" i="2"/>
  <c r="T239" i="2"/>
  <c r="R239" i="2"/>
  <c r="R238" i="2" s="1"/>
  <c r="P239" i="2"/>
  <c r="BK239" i="2"/>
  <c r="BK238" i="2" s="1"/>
  <c r="J238" i="2" s="1"/>
  <c r="J100" i="2" s="1"/>
  <c r="J239" i="2"/>
  <c r="BE239" i="2"/>
  <c r="BI231" i="2"/>
  <c r="BH231" i="2"/>
  <c r="BG231" i="2"/>
  <c r="BF231" i="2"/>
  <c r="T231" i="2"/>
  <c r="T230" i="2"/>
  <c r="R231" i="2"/>
  <c r="R230" i="2" s="1"/>
  <c r="P231" i="2"/>
  <c r="P230" i="2"/>
  <c r="BK231" i="2"/>
  <c r="BK230" i="2" s="1"/>
  <c r="J230" i="2" s="1"/>
  <c r="J99" i="2" s="1"/>
  <c r="J231" i="2"/>
  <c r="BE231" i="2"/>
  <c r="BI229" i="2"/>
  <c r="BH229" i="2"/>
  <c r="BG229" i="2"/>
  <c r="BF229" i="2"/>
  <c r="T229" i="2"/>
  <c r="R229" i="2"/>
  <c r="P229" i="2"/>
  <c r="BK229" i="2"/>
  <c r="J229" i="2"/>
  <c r="BE229" i="2"/>
  <c r="BI227" i="2"/>
  <c r="BH227" i="2"/>
  <c r="BG227" i="2"/>
  <c r="BF227" i="2"/>
  <c r="T227" i="2"/>
  <c r="R227" i="2"/>
  <c r="P227" i="2"/>
  <c r="BK227" i="2"/>
  <c r="J227" i="2"/>
  <c r="BE227" i="2" s="1"/>
  <c r="BI222" i="2"/>
  <c r="BH222" i="2"/>
  <c r="BG222" i="2"/>
  <c r="BF222" i="2"/>
  <c r="T222" i="2"/>
  <c r="R222" i="2"/>
  <c r="P222" i="2"/>
  <c r="BK222" i="2"/>
  <c r="J222" i="2"/>
  <c r="BE222" i="2"/>
  <c r="BI217" i="2"/>
  <c r="BH217" i="2"/>
  <c r="BG217" i="2"/>
  <c r="BF217" i="2"/>
  <c r="T217" i="2"/>
  <c r="R217" i="2"/>
  <c r="P217" i="2"/>
  <c r="BK217" i="2"/>
  <c r="J217" i="2"/>
  <c r="BE217" i="2" s="1"/>
  <c r="BI215" i="2"/>
  <c r="BH215" i="2"/>
  <c r="BG215" i="2"/>
  <c r="BF215" i="2"/>
  <c r="T215" i="2"/>
  <c r="R215" i="2"/>
  <c r="P215" i="2"/>
  <c r="BK215" i="2"/>
  <c r="J215" i="2"/>
  <c r="BE215" i="2"/>
  <c r="BI213" i="2"/>
  <c r="BH213" i="2"/>
  <c r="BG213" i="2"/>
  <c r="BF213" i="2"/>
  <c r="T213" i="2"/>
  <c r="R213" i="2"/>
  <c r="P213" i="2"/>
  <c r="BK213" i="2"/>
  <c r="J213" i="2"/>
  <c r="BE213" i="2" s="1"/>
  <c r="BI197" i="2"/>
  <c r="BH197" i="2"/>
  <c r="BG197" i="2"/>
  <c r="BF197" i="2"/>
  <c r="T197" i="2"/>
  <c r="R197" i="2"/>
  <c r="P197" i="2"/>
  <c r="BK197" i="2"/>
  <c r="J197" i="2"/>
  <c r="BE197" i="2"/>
  <c r="BI195" i="2"/>
  <c r="BH195" i="2"/>
  <c r="BG195" i="2"/>
  <c r="BF195" i="2"/>
  <c r="T195" i="2"/>
  <c r="R195" i="2"/>
  <c r="P195" i="2"/>
  <c r="BK195" i="2"/>
  <c r="J195" i="2"/>
  <c r="BE195" i="2" s="1"/>
  <c r="BI194" i="2"/>
  <c r="BH194" i="2"/>
  <c r="BG194" i="2"/>
  <c r="BF194" i="2"/>
  <c r="T194" i="2"/>
  <c r="R194" i="2"/>
  <c r="P194" i="2"/>
  <c r="BK194" i="2"/>
  <c r="J194" i="2"/>
  <c r="BE194" i="2"/>
  <c r="BI188" i="2"/>
  <c r="BH188" i="2"/>
  <c r="BG188" i="2"/>
  <c r="BF188" i="2"/>
  <c r="T188" i="2"/>
  <c r="R188" i="2"/>
  <c r="P188" i="2"/>
  <c r="BK188" i="2"/>
  <c r="J188" i="2"/>
  <c r="BE188" i="2" s="1"/>
  <c r="BI187" i="2"/>
  <c r="BH187" i="2"/>
  <c r="BG187" i="2"/>
  <c r="BF187" i="2"/>
  <c r="T187" i="2"/>
  <c r="R187" i="2"/>
  <c r="P187" i="2"/>
  <c r="BK187" i="2"/>
  <c r="J187" i="2"/>
  <c r="BE187" i="2"/>
  <c r="BI182" i="2"/>
  <c r="BH182" i="2"/>
  <c r="BG182" i="2"/>
  <c r="BF182" i="2"/>
  <c r="T182" i="2"/>
  <c r="R182" i="2"/>
  <c r="P182" i="2"/>
  <c r="BK182" i="2"/>
  <c r="J182" i="2"/>
  <c r="BE182" i="2" s="1"/>
  <c r="BI180" i="2"/>
  <c r="BH180" i="2"/>
  <c r="BG180" i="2"/>
  <c r="BF180" i="2"/>
  <c r="T180" i="2"/>
  <c r="R180" i="2"/>
  <c r="P180" i="2"/>
  <c r="BK180" i="2"/>
  <c r="J180" i="2"/>
  <c r="BE180" i="2"/>
  <c r="BI178" i="2"/>
  <c r="BH178" i="2"/>
  <c r="BG178" i="2"/>
  <c r="BF178" i="2"/>
  <c r="T178" i="2"/>
  <c r="R178" i="2"/>
  <c r="P178" i="2"/>
  <c r="BK178" i="2"/>
  <c r="J178" i="2"/>
  <c r="BE178" i="2" s="1"/>
  <c r="BI176" i="2"/>
  <c r="BH176" i="2"/>
  <c r="BG176" i="2"/>
  <c r="BF176" i="2"/>
  <c r="T176" i="2"/>
  <c r="R176" i="2"/>
  <c r="P176" i="2"/>
  <c r="BK176" i="2"/>
  <c r="J176" i="2"/>
  <c r="BE176" i="2"/>
  <c r="BI175" i="2"/>
  <c r="BH175" i="2"/>
  <c r="BG175" i="2"/>
  <c r="BF175" i="2"/>
  <c r="T175" i="2"/>
  <c r="R175" i="2"/>
  <c r="P175" i="2"/>
  <c r="BK175" i="2"/>
  <c r="J175" i="2"/>
  <c r="BE175" i="2" s="1"/>
  <c r="BI174" i="2"/>
  <c r="BH174" i="2"/>
  <c r="BG174" i="2"/>
  <c r="BF174" i="2"/>
  <c r="T174" i="2"/>
  <c r="R174" i="2"/>
  <c r="P174" i="2"/>
  <c r="BK174" i="2"/>
  <c r="J174" i="2"/>
  <c r="BE174" i="2"/>
  <c r="BI173" i="2"/>
  <c r="BH173" i="2"/>
  <c r="BG173" i="2"/>
  <c r="BF173" i="2"/>
  <c r="T173" i="2"/>
  <c r="R173" i="2"/>
  <c r="P173" i="2"/>
  <c r="BK173" i="2"/>
  <c r="J173" i="2"/>
  <c r="BE173" i="2" s="1"/>
  <c r="BI172" i="2"/>
  <c r="BH172" i="2"/>
  <c r="BG172" i="2"/>
  <c r="BF172" i="2"/>
  <c r="T172" i="2"/>
  <c r="R172" i="2"/>
  <c r="P172" i="2"/>
  <c r="BK172" i="2"/>
  <c r="J172" i="2"/>
  <c r="BE172" i="2"/>
  <c r="BI170" i="2"/>
  <c r="BH170" i="2"/>
  <c r="BG170" i="2"/>
  <c r="BF170" i="2"/>
  <c r="T170" i="2"/>
  <c r="R170" i="2"/>
  <c r="P170" i="2"/>
  <c r="BK170" i="2"/>
  <c r="J170" i="2"/>
  <c r="BE170" i="2" s="1"/>
  <c r="BI169" i="2"/>
  <c r="BH169" i="2"/>
  <c r="BG169" i="2"/>
  <c r="BF169" i="2"/>
  <c r="T169" i="2"/>
  <c r="R169" i="2"/>
  <c r="P169" i="2"/>
  <c r="BK169" i="2"/>
  <c r="J169" i="2"/>
  <c r="BE169" i="2"/>
  <c r="BI165" i="2"/>
  <c r="BH165" i="2"/>
  <c r="BG165" i="2"/>
  <c r="BF165" i="2"/>
  <c r="T165" i="2"/>
  <c r="R165" i="2"/>
  <c r="P165" i="2"/>
  <c r="BK165" i="2"/>
  <c r="J165" i="2"/>
  <c r="BE165" i="2" s="1"/>
  <c r="BI164" i="2"/>
  <c r="BH164" i="2"/>
  <c r="BG164" i="2"/>
  <c r="BF164" i="2"/>
  <c r="T164" i="2"/>
  <c r="R164" i="2"/>
  <c r="P164" i="2"/>
  <c r="BK164" i="2"/>
  <c r="J164" i="2"/>
  <c r="BE164" i="2"/>
  <c r="BI160" i="2"/>
  <c r="BH160" i="2"/>
  <c r="BG160" i="2"/>
  <c r="BF160" i="2"/>
  <c r="T160" i="2"/>
  <c r="R160" i="2"/>
  <c r="P160" i="2"/>
  <c r="BK160" i="2"/>
  <c r="J160" i="2"/>
  <c r="BE160" i="2" s="1"/>
  <c r="BI153" i="2"/>
  <c r="BH153" i="2"/>
  <c r="BG153" i="2"/>
  <c r="BF153" i="2"/>
  <c r="T153" i="2"/>
  <c r="R153" i="2"/>
  <c r="P153" i="2"/>
  <c r="BK153" i="2"/>
  <c r="J153" i="2"/>
  <c r="BE153" i="2"/>
  <c r="BI148" i="2"/>
  <c r="BH148" i="2"/>
  <c r="BG148" i="2"/>
  <c r="BF148" i="2"/>
  <c r="T148" i="2"/>
  <c r="R148" i="2"/>
  <c r="P148" i="2"/>
  <c r="BK148" i="2"/>
  <c r="J148" i="2"/>
  <c r="BE148" i="2" s="1"/>
  <c r="BI143" i="2"/>
  <c r="BH143" i="2"/>
  <c r="BG143" i="2"/>
  <c r="F35" i="2" s="1"/>
  <c r="BB95" i="1" s="1"/>
  <c r="BB94" i="1" s="1"/>
  <c r="BF143" i="2"/>
  <c r="T143" i="2"/>
  <c r="R143" i="2"/>
  <c r="P143" i="2"/>
  <c r="P130" i="2" s="1"/>
  <c r="P129" i="2" s="1"/>
  <c r="BK143" i="2"/>
  <c r="J143" i="2"/>
  <c r="BE143" i="2"/>
  <c r="BI139" i="2"/>
  <c r="BH139" i="2"/>
  <c r="BG139" i="2"/>
  <c r="BF139" i="2"/>
  <c r="T139" i="2"/>
  <c r="T130" i="2" s="1"/>
  <c r="T129" i="2" s="1"/>
  <c r="R139" i="2"/>
  <c r="P139" i="2"/>
  <c r="BK139" i="2"/>
  <c r="BK130" i="2" s="1"/>
  <c r="J139" i="2"/>
  <c r="BE139" i="2" s="1"/>
  <c r="BI135" i="2"/>
  <c r="BH135" i="2"/>
  <c r="BG135" i="2"/>
  <c r="BF135" i="2"/>
  <c r="T135" i="2"/>
  <c r="R135" i="2"/>
  <c r="P135" i="2"/>
  <c r="BK135" i="2"/>
  <c r="J135" i="2"/>
  <c r="BE135" i="2"/>
  <c r="BI131" i="2"/>
  <c r="BH131" i="2"/>
  <c r="F36" i="2" s="1"/>
  <c r="BC95" i="1" s="1"/>
  <c r="BG131" i="2"/>
  <c r="BF131" i="2"/>
  <c r="F34" i="2"/>
  <c r="BA95" i="1" s="1"/>
  <c r="T131" i="2"/>
  <c r="R131" i="2"/>
  <c r="R130" i="2"/>
  <c r="R129" i="2" s="1"/>
  <c r="R128" i="2" s="1"/>
  <c r="P131" i="2"/>
  <c r="BK131" i="2"/>
  <c r="J131" i="2"/>
  <c r="BE131" i="2" s="1"/>
  <c r="J124" i="2"/>
  <c r="F124" i="2"/>
  <c r="F122" i="2"/>
  <c r="E120" i="2"/>
  <c r="J91" i="2"/>
  <c r="F91" i="2"/>
  <c r="F89" i="2"/>
  <c r="E87" i="2"/>
  <c r="J24" i="2"/>
  <c r="E24" i="2"/>
  <c r="J92" i="2" s="1"/>
  <c r="J125" i="2"/>
  <c r="J23" i="2"/>
  <c r="J18" i="2"/>
  <c r="E18" i="2"/>
  <c r="J17" i="2"/>
  <c r="J12" i="2"/>
  <c r="E7" i="2"/>
  <c r="E85" i="2" s="1"/>
  <c r="AS94" i="1"/>
  <c r="L90" i="1"/>
  <c r="AM90" i="1"/>
  <c r="AM89" i="1"/>
  <c r="L89" i="1"/>
  <c r="AM87" i="1"/>
  <c r="L87" i="1"/>
  <c r="L85" i="1"/>
  <c r="L84" i="1"/>
  <c r="J89" i="3" l="1"/>
  <c r="BK129" i="2"/>
  <c r="J130" i="2"/>
  <c r="J98" i="2" s="1"/>
  <c r="BC94" i="1"/>
  <c r="AX94" i="1"/>
  <c r="W31" i="1"/>
  <c r="BK117" i="3"/>
  <c r="J117" i="3" s="1"/>
  <c r="J118" i="3"/>
  <c r="J97" i="3" s="1"/>
  <c r="E85" i="3"/>
  <c r="E107" i="3"/>
  <c r="F37" i="2"/>
  <c r="BD95" i="1" s="1"/>
  <c r="BD94" i="1" s="1"/>
  <c r="W33" i="1" s="1"/>
  <c r="P283" i="2"/>
  <c r="P265" i="2"/>
  <c r="P264" i="2" s="1"/>
  <c r="T265" i="2"/>
  <c r="T301" i="2"/>
  <c r="P301" i="2"/>
  <c r="R118" i="3"/>
  <c r="R117" i="3" s="1"/>
  <c r="F34" i="3"/>
  <c r="BA96" i="1" s="1"/>
  <c r="BA94" i="1" s="1"/>
  <c r="J34" i="3"/>
  <c r="AW96" i="1" s="1"/>
  <c r="F36" i="3"/>
  <c r="BC96" i="1" s="1"/>
  <c r="BK264" i="2"/>
  <c r="J264" i="2" s="1"/>
  <c r="J102" i="2" s="1"/>
  <c r="J265" i="2"/>
  <c r="J103" i="2" s="1"/>
  <c r="J92" i="3"/>
  <c r="J114" i="3"/>
  <c r="J89" i="2"/>
  <c r="J122" i="2"/>
  <c r="F33" i="2"/>
  <c r="AZ95" i="1" s="1"/>
  <c r="T276" i="2"/>
  <c r="BK290" i="2"/>
  <c r="J290" i="2" s="1"/>
  <c r="J106" i="2" s="1"/>
  <c r="J291" i="2"/>
  <c r="J107" i="2" s="1"/>
  <c r="E118" i="2"/>
  <c r="F92" i="2"/>
  <c r="F125" i="2"/>
  <c r="J34" i="2"/>
  <c r="AW95" i="1" s="1"/>
  <c r="AT95" i="1" s="1"/>
  <c r="P291" i="2"/>
  <c r="T291" i="2"/>
  <c r="T290" i="2" s="1"/>
  <c r="F33" i="3"/>
  <c r="AZ96" i="1" s="1"/>
  <c r="J33" i="3"/>
  <c r="AV96" i="1" s="1"/>
  <c r="AT96" i="1" s="1"/>
  <c r="AW94" i="1" l="1"/>
  <c r="AK30" i="1" s="1"/>
  <c r="W30" i="1"/>
  <c r="W32" i="1"/>
  <c r="AY94" i="1"/>
  <c r="P290" i="2"/>
  <c r="P128" i="2" s="1"/>
  <c r="AU95" i="1" s="1"/>
  <c r="AU94" i="1" s="1"/>
  <c r="AZ94" i="1"/>
  <c r="J30" i="3"/>
  <c r="J96" i="3"/>
  <c r="J129" i="2"/>
  <c r="J97" i="2" s="1"/>
  <c r="BK128" i="2"/>
  <c r="J128" i="2" s="1"/>
  <c r="T264" i="2"/>
  <c r="T128" i="2" s="1"/>
  <c r="J96" i="2" l="1"/>
  <c r="J30" i="2"/>
  <c r="AG96" i="1"/>
  <c r="AN96" i="1" s="1"/>
  <c r="J39" i="3"/>
  <c r="AV94" i="1"/>
  <c r="W29" i="1"/>
  <c r="J39" i="2" l="1"/>
  <c r="AG95" i="1"/>
  <c r="AK29" i="1"/>
  <c r="AT94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<sst xmlns="http://schemas.openxmlformats.org/spreadsheetml/2006/main" count="2559" uniqueCount="555">
  <si>
    <t>Export Komplet</t>
  </si>
  <si>
    <t/>
  </si>
  <si>
    <t>2.0</t>
  </si>
  <si>
    <t>ZAMOK</t>
  </si>
  <si>
    <t>False</t>
  </si>
  <si>
    <t>{189ebe32-c987-4b88-b072-4aaaef25e0cb}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</si>
  <si>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</si>
  <si>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</si>
  <si>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</si>
  <si>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</si>
  <si>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</si>
  <si>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</si>
  <si>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</si>
  <si>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</si>
  <si>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19-339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</si>
  <si>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</si>
  <si>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</si>
  <si>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Plynofikace areálu - Zoo Zlín - Lešná</t>
  </si>
  <si>
    <t>KSO:</t>
  </si>
  <si>
    <t>CC-CZ:</t>
  </si>
  <si>
    <t>Místo:</t>
  </si>
  <si>
    <t xml:space="preserve"> </t>
  </si>
  <si>
    <t>Datum:</t>
  </si>
  <si>
    <t>Zadavatel:</t>
  </si>
  <si>
    <t>IČ:</t>
  </si>
  <si>
    <t>00090026</t>
  </si>
  <si>
    <t>ZOO a zámek Zlín-Lešná, příspěvková organizace</t>
  </si>
  <si>
    <t>DIČ:</t>
  </si>
  <si>
    <t>CZ00090026</t>
  </si>
  <si>
    <t>Uchazeč:</t>
  </si>
  <si>
    <t>Vyplň údaj</t>
  </si>
  <si>
    <t>Projektant:</t>
  </si>
  <si>
    <t>40477771</t>
  </si>
  <si>
    <t>Ing. Tomáš Můčka</t>
  </si>
  <si>
    <t>CZ430606452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</si>
  <si>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</si>
  <si>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</si>
  <si>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</si>
  <si>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</si>
  <si>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</si>
  <si>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</si>
  <si>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</si>
  <si>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</si>
  <si>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</si>
  <si>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</si>
  <si>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</si>
  <si>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</si>
  <si>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</si>
  <si>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</si>
  <si>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</si>
  <si>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</si>
  <si>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</si>
  <si>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</si>
  <si>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</si>
  <si>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</si>
  <si>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</si>
  <si>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</si>
  <si>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</si>
  <si>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</si>
  <si>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</si>
  <si>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</si>
  <si>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</si>
  <si>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</si>
  <si>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</si>
  <si>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</si>
  <si>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</si>
  <si>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</si>
  <si>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</si>
  <si>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</si>
  <si>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</si>
  <si>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</si>
  <si>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</si>
  <si>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</si>
  <si>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</si>
  <si>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</si>
  <si>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</si>
  <si>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</si>
  <si>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</si>
  <si>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</si>
  <si>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</si>
  <si>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</si>
  <si>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</si>
  <si>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19-339-1</t>
  </si>
  <si>
    <t>Plynofikace areálu</t>
  </si>
  <si>
    <t>STA</t>
  </si>
  <si>
    <t>1</t>
  </si>
  <si>
    <t>{07a1a460-21a3-443c-a05e-0e3c819e85cd}</t>
  </si>
  <si>
    <t>2</t>
  </si>
  <si>
    <t>19-339-2</t>
  </si>
  <si>
    <t>Vedlejší rozpočtové náklady</t>
  </si>
  <si>
    <t>{fa64bb4b-a983-433a-b2f5-eb655b43a754}</t>
  </si>
  <si>
    <t>KRYCÍ LIST SOUPISU PRACÍ</t>
  </si>
  <si>
    <t>Objekt:</t>
  </si>
  <si>
    <t>19-339-1 - Plynofikace areálu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</si>
  <si>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</si>
  <si>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</si>
  <si>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</si>
  <si>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</si>
  <si>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</si>
  <si>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</si>
  <si>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</si>
  <si>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</si>
  <si>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</si>
  <si>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998 - Přesun hmot</t>
  </si>
  <si>
    <t>PSV - Práce a dodávky PSV</t>
  </si>
  <si>
    <t xml:space="preserve">    723 - Zdravotechnika - vnitřní plynovod</t>
  </si>
  <si>
    <t xml:space="preserve">    767 - Konstrukce zámečnické</t>
  </si>
  <si>
    <t xml:space="preserve">    783 - Dokončovací práce - nátěry</t>
  </si>
  <si>
    <t>M - Práce a dodávky M</t>
  </si>
  <si>
    <t xml:space="preserve">    21-M - Elektromontáže</t>
  </si>
  <si>
    <t xml:space="preserve">    58-M - Revize vyhrazených technických zařízení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</si>
  <si>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</si>
  <si>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</si>
  <si>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</si>
  <si>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</si>
  <si>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</si>
  <si>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</si>
  <si>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</si>
  <si>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</si>
  <si>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</si>
  <si>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</si>
  <si>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</si>
  <si>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</si>
  <si>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</si>
  <si>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</si>
  <si>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</si>
  <si>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</si>
  <si>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</si>
  <si>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</si>
  <si>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115101201</t>
  </si>
  <si>
    <t>Čerpání vody na dopravní výšku do 10 m s uvažovaným průměrným přítokem do 500 l/min</t>
  </si>
  <si>
    <t>hod</t>
  </si>
  <si>
    <t>CS ÚRS 2018 02</t>
  </si>
  <si>
    <t>4</t>
  </si>
  <si>
    <t>-1307290604</t>
  </si>
  <si>
    <t>VV</t>
  </si>
  <si>
    <t>(654/25)*8</t>
  </si>
  <si>
    <t>True</t>
  </si>
  <si>
    <t>27*4</t>
  </si>
  <si>
    <t>Součet</t>
  </si>
  <si>
    <t>115101301</t>
  </si>
  <si>
    <t>Pohotovost záložní čerpací soupravy pro dopravní výšku do 10 m s uvažovaným průměrným přítokem do 500 l/min</t>
  </si>
  <si>
    <t>den</t>
  </si>
  <si>
    <t>-108236124</t>
  </si>
  <si>
    <t>668/25</t>
  </si>
  <si>
    <t>27*0,5</t>
  </si>
  <si>
    <t>3</t>
  </si>
  <si>
    <t>119001412</t>
  </si>
  <si>
    <t>Dočasné zajištění podzemního potrubí nebo vedení ve výkopišti  ve stavu i poloze , ve kterých byla na začátku zemních prací a to s podepřením, vzepřením nebo vyvěšením, příp. s ochranným bedněním, se zřízením a odstraněním za jišťovací konstrukce, s opotřebením hmot potrubí betonového, kameninového nebo železobetonového, světlosti DN přes 200 do 500</t>
  </si>
  <si>
    <t>m</t>
  </si>
  <si>
    <t>440675084</t>
  </si>
  <si>
    <t>1*1,1</t>
  </si>
  <si>
    <t>2*0,6</t>
  </si>
  <si>
    <t>119001421</t>
  </si>
  <si>
    <t>Dočasné zajištění podzemního potrubí nebo vedení ve výkopišti  ve stavu i poloze , ve kterých byla na začátku zemních prací a to s podepřením, vzepřením nebo vyvěšením, příp. s ochranným bedněním, se zřízením a odstraněním za jišťovací konstrukce, s opotřebením hmot kabelů a kabelových tratí z volně ložených kabelů a to do 3 kabelů</t>
  </si>
  <si>
    <t>-1248202949</t>
  </si>
  <si>
    <t>4*1,1</t>
  </si>
  <si>
    <t>1*0,6</t>
  </si>
  <si>
    <t>90*1</t>
  </si>
  <si>
    <t>5</t>
  </si>
  <si>
    <t>121101101</t>
  </si>
  <si>
    <t>Sejmutí ornice nebo lesní půdy  s vodorovným přemístěním na hromady v místě upotřebení nebo na dočasné či trvalé skládky se složením, na vzdálenost do 50 m</t>
  </si>
  <si>
    <t>m3</t>
  </si>
  <si>
    <t>-295460213</t>
  </si>
  <si>
    <t>654*2*0,15</t>
  </si>
  <si>
    <t>4*3*14*0,15</t>
  </si>
  <si>
    <t>3*2*13*0,15</t>
  </si>
  <si>
    <t>6</t>
  </si>
  <si>
    <t>130001101</t>
  </si>
  <si>
    <t>Příplatek k cenám hloubených vykopávek za ztížení vykopávky  v blízkosti podzemního vedení nebo výbušnin pro jakoukoliv třídu horniny</t>
  </si>
  <si>
    <t>1880693081</t>
  </si>
  <si>
    <t>1*1,1*1,2</t>
  </si>
  <si>
    <t>2*0,6*1,2*2</t>
  </si>
  <si>
    <t>4*1,1*1,2*2</t>
  </si>
  <si>
    <t>1*0,6*1,2*2</t>
  </si>
  <si>
    <t>90*1*1,2</t>
  </si>
  <si>
    <t>7</t>
  </si>
  <si>
    <t>131301202</t>
  </si>
  <si>
    <t>Hloubení zapažených jam a zářezů  s urovnáním dna do předepsaného profilu a spádu v hornině tř. 4 přes 100 do 1 000 m3</t>
  </si>
  <si>
    <t>1958840357</t>
  </si>
  <si>
    <t>3,5*2,5*2,4*14</t>
  </si>
  <si>
    <t>2,5*1,5*1,2*13</t>
  </si>
  <si>
    <t>8</t>
  </si>
  <si>
    <t>131301209</t>
  </si>
  <si>
    <t>Hloubení zapažených jam a zářezů  s urovnáním dna do předepsaného profilu a spádu Příplatek k cenám za lepivost horniny tř. 4</t>
  </si>
  <si>
    <t>1573303601</t>
  </si>
  <si>
    <t>9</t>
  </si>
  <si>
    <t>132301102</t>
  </si>
  <si>
    <t>Hloubení zapažených i nezapažených rýh šířky do 600 mm  s urovnáním dna do předepsaného profilu a spádu v hornině tř. 4 přes 100 m3</t>
  </si>
  <si>
    <t>567900001</t>
  </si>
  <si>
    <t>423*0,6*1,2</t>
  </si>
  <si>
    <t>10*0,6*1,2</t>
  </si>
  <si>
    <t>10</t>
  </si>
  <si>
    <t>132301109</t>
  </si>
  <si>
    <t>Hloubení zapažených i nezapažených rýh šířky do 600 mm  s urovnáním dna do předepsaného profilu a spádu v hornině tř. 4 Příplatek k cenám za lepivost horniny tř. 4</t>
  </si>
  <si>
    <t>1199540225</t>
  </si>
  <si>
    <t>11</t>
  </si>
  <si>
    <t>132301202</t>
  </si>
  <si>
    <t>Hloubení zapažených i nezapažených rýh šířky přes 600 do 2 000 mm  s urovnáním dna do předepsaného profilu a spádu v hornině tř. 4 přes 100 do 1 000 m3</t>
  </si>
  <si>
    <t>-1384854598</t>
  </si>
  <si>
    <t>221*1,1*1,2</t>
  </si>
  <si>
    <t>12</t>
  </si>
  <si>
    <t>132301209</t>
  </si>
  <si>
    <t>Hloubení zapažených i nezapažených rýh šířky přes 600 do 2 000 mm  s urovnáním dna do předepsaného profilu a spádu v hornině tř. 4 Příplatek k cenám za lepivost horniny tř. 4</t>
  </si>
  <si>
    <t>1998426985</t>
  </si>
  <si>
    <t>13</t>
  </si>
  <si>
    <t>141721115</t>
  </si>
  <si>
    <t>Řízený zemní protlak hloubky do 6 m vnějšího průměru do 160 mm v hornině tř 1 až 4</t>
  </si>
  <si>
    <t>1061665277</t>
  </si>
  <si>
    <t>14</t>
  </si>
  <si>
    <t>230200118</t>
  </si>
  <si>
    <t>Nasunutí potrubní sekce do chráničky DN 100</t>
  </si>
  <si>
    <t>64</t>
  </si>
  <si>
    <t>1602118237</t>
  </si>
  <si>
    <t>M</t>
  </si>
  <si>
    <t>2861396R</t>
  </si>
  <si>
    <t>Trubka ochranná d110</t>
  </si>
  <si>
    <t>214424917</t>
  </si>
  <si>
    <t>16</t>
  </si>
  <si>
    <t>162301101</t>
  </si>
  <si>
    <t>Vodorovné přemístění výkopku nebo sypaniny po suchu  na obvyklém dopravním prostředku, bez naložení výkopku, avšak se složením bez rozhrnutí z horniny tř. 1 až 4 na vzdálenost přes 50 do 500 m</t>
  </si>
  <si>
    <t>-1767194135</t>
  </si>
  <si>
    <t>(352,5+311,76+291,72)*2</t>
  </si>
  <si>
    <t>17</t>
  </si>
  <si>
    <t>167101102</t>
  </si>
  <si>
    <t>Nakládání, skládání a překládání neulehlého výkopku nebo sypaniny  nakládání, množství přes 100 m3, z hornin tř. 1 až 4</t>
  </si>
  <si>
    <t>-1075448417</t>
  </si>
  <si>
    <t>18</t>
  </si>
  <si>
    <t>171201101</t>
  </si>
  <si>
    <t>Uložení sypaniny do násypů  s rozprostřením sypaniny ve vrstvách a s hrubým urovnáním nezhutněných z jakýchkoliv hornin</t>
  </si>
  <si>
    <t>-1699510213</t>
  </si>
  <si>
    <t>352,5+311,76+291,72</t>
  </si>
  <si>
    <t>19</t>
  </si>
  <si>
    <t>151101101</t>
  </si>
  <si>
    <t>Zřízení pažení a rozepření stěn rýh pro podzemní vedení pro všechny šířky rýhy  příložné pro jakoukoliv mezerovitost, hloubky do 2 m</t>
  </si>
  <si>
    <t>m2</t>
  </si>
  <si>
    <t>462626623</t>
  </si>
  <si>
    <t>423*2*1,2</t>
  </si>
  <si>
    <t>10*2*1,2</t>
  </si>
  <si>
    <t>221*2*1,2</t>
  </si>
  <si>
    <t>20</t>
  </si>
  <si>
    <t>151101111</t>
  </si>
  <si>
    <t>Odstranění pažení a rozepření stěn rýh pro podzemní vedení  s uložením materiálu na vzdálenost do 3 m od kraje výkopu příložné, hloubky do 2 m</t>
  </si>
  <si>
    <t>-829142590</t>
  </si>
  <si>
    <t>151101102</t>
  </si>
  <si>
    <t>Zřízení pažení a rozepření stěn rýh pro podzemní vedení pro všechny šířky rýhy  příložné pro jakoukoliv mezerovitost, hloubky do 4 m</t>
  </si>
  <si>
    <t>1125916411</t>
  </si>
  <si>
    <t>3,5*2,4*2*14</t>
  </si>
  <si>
    <t>2,5*2,4*2*14</t>
  </si>
  <si>
    <t>2,5*1,2*2*13</t>
  </si>
  <si>
    <t>1,5*1,2*2*13</t>
  </si>
  <si>
    <t>22</t>
  </si>
  <si>
    <t>151201112</t>
  </si>
  <si>
    <t>Odstranění pažení a rozepření stěn rýh pro podzemní vedení  s uložením materiálu na vzdálenost do 3 m od kraje výkopu zátažné, hloubky přes 2 do 4 m</t>
  </si>
  <si>
    <t>-1774074058</t>
  </si>
  <si>
    <t>23</t>
  </si>
  <si>
    <t>174101101</t>
  </si>
  <si>
    <t>Zásyp sypaninou z jakékoliv horniny  s uložením výkopku ve vrstvách se zhutněním jam, šachet, rýh nebo kolem objektů v těchto vykopávkách</t>
  </si>
  <si>
    <t>1449276344</t>
  </si>
  <si>
    <t>955,98-67,415-430,357</t>
  </si>
  <si>
    <t>24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</si>
  <si>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</si>
  <si>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</si>
  <si>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-1835295545</t>
  </si>
  <si>
    <t>3,5*2,5*0,363*3</t>
  </si>
  <si>
    <t>2,5*1,5*0,363*3</t>
  </si>
  <si>
    <t>3,5*2,5*0,3*1</t>
  </si>
  <si>
    <t>3,5*2,5*0,663*10</t>
  </si>
  <si>
    <t>2,5*1,5*0,663*10</t>
  </si>
  <si>
    <t>423*0,6*0,663</t>
  </si>
  <si>
    <t>10*0,6*0,3</t>
  </si>
  <si>
    <t>221*1,1*0,663</t>
  </si>
  <si>
    <t>Mezisoučet</t>
  </si>
  <si>
    <t>-Pi*0,0315*0,0315*(3,5*13)</t>
  </si>
  <si>
    <t>-Pi*0,0315*0,0315*(2,5*13)</t>
  </si>
  <si>
    <t>-Pi*0,0315*0,0315*423</t>
  </si>
  <si>
    <t>-Pi*0,0315*0,0315*221</t>
  </si>
  <si>
    <t>25</t>
  </si>
  <si>
    <t>58337303</t>
  </si>
  <si>
    <t>štěrkopísek frakce 0-8</t>
  </si>
  <si>
    <t>t</t>
  </si>
  <si>
    <t>-921394144</t>
  </si>
  <si>
    <t>428,107*2 'Přepočtené koeficientem množství</t>
  </si>
  <si>
    <t>26</t>
  </si>
  <si>
    <t>181301115</t>
  </si>
  <si>
    <t>Rozprostření přebytečné zeminy tl vrstvy do 300 mm pl přes 500 m2 v rovině nebo ve svahu do 1:5</t>
  </si>
  <si>
    <t>-1097051102</t>
  </si>
  <si>
    <t>458,208/0,3</t>
  </si>
  <si>
    <t>27</t>
  </si>
  <si>
    <t>181301112</t>
  </si>
  <si>
    <t>Rozprostření a urovnání ornice v rovině nebo ve svahu sklonu do 1:5 při souvislé ploše přes 500 m2, tl. vrstvy přes 100 do 150 mm</t>
  </si>
  <si>
    <t>109115360</t>
  </si>
  <si>
    <t>654*2</t>
  </si>
  <si>
    <t>4*3*14</t>
  </si>
  <si>
    <t>3*2*13</t>
  </si>
  <si>
    <t>28</t>
  </si>
  <si>
    <t>181451131</t>
  </si>
  <si>
    <t>Založení trávníku na půdě předem připravené plochy přes 1000 m2 výsevem včetně utažení parkového v rovině nebo na svahu do 1:5</t>
  </si>
  <si>
    <t>1138815074</t>
  </si>
  <si>
    <t>29</t>
  </si>
  <si>
    <t>00572410</t>
  </si>
  <si>
    <t>osivo směs travní parková</t>
  </si>
  <si>
    <t>kg</t>
  </si>
  <si>
    <t>1265540446</t>
  </si>
  <si>
    <t>1554*0,015 'Přepočtené koeficientem množství</t>
  </si>
  <si>
    <t>30</t>
  </si>
  <si>
    <t>110100110</t>
  </si>
  <si>
    <t>Uložení silničního panelu 0,5 m pod dno vodoteče vč. dodávky a zemních prací</t>
  </si>
  <si>
    <t>soubor</t>
  </si>
  <si>
    <t>1097136079</t>
  </si>
  <si>
    <t>Vodorovné konstrukce</t>
  </si>
  <si>
    <t>31</t>
  </si>
  <si>
    <t>451572111</t>
  </si>
  <si>
    <t>Lože pod potrubí, stoky a drobné objekty v otevřeném výkopu z kameniva drobného těženého 0 až 4 mm</t>
  </si>
  <si>
    <t>-604372343</t>
  </si>
  <si>
    <t>3,5*2,5*0,1*14</t>
  </si>
  <si>
    <t>2,5*1,5*0,1*13</t>
  </si>
  <si>
    <t>423*0,6*0,1</t>
  </si>
  <si>
    <t>10*0,6*0,1</t>
  </si>
  <si>
    <t>221*1,1*0,1</t>
  </si>
  <si>
    <t>Trubní vedení</t>
  </si>
  <si>
    <t>32</t>
  </si>
  <si>
    <t>871211141</t>
  </si>
  <si>
    <t>Montáž potrubí z PE100 SDR 11 otevřený výkop svařovaných na tupo D 63 x 5,8 mm</t>
  </si>
  <si>
    <t>658151141</t>
  </si>
  <si>
    <t>33</t>
  </si>
  <si>
    <t>871211001</t>
  </si>
  <si>
    <t>Potrubí plynovodní PE100 RC, d63x5,8 mm</t>
  </si>
  <si>
    <t>2080603345</t>
  </si>
  <si>
    <t>750*1,05 'Přepočtené koeficientem množství</t>
  </si>
  <si>
    <t>34</t>
  </si>
  <si>
    <t>871251141</t>
  </si>
  <si>
    <t>Montáž potrubí z PE100 SDR 11 otevřený výkop svařovaných na tupo D 110 x 10,0 mm</t>
  </si>
  <si>
    <t>1699995344</t>
  </si>
  <si>
    <t>35</t>
  </si>
  <si>
    <t>436329679</t>
  </si>
  <si>
    <t>36</t>
  </si>
  <si>
    <t>871200101</t>
  </si>
  <si>
    <t>Kulový uzávěr plynu DN 50, D+M</t>
  </si>
  <si>
    <t>kus</t>
  </si>
  <si>
    <t>-1043673264</t>
  </si>
  <si>
    <t>37</t>
  </si>
  <si>
    <t>877211101</t>
  </si>
  <si>
    <t>Montáž elektrospojek na plynovodním potrubí z PE trub d 63</t>
  </si>
  <si>
    <t>1267753511</t>
  </si>
  <si>
    <t>38</t>
  </si>
  <si>
    <t>28615972</t>
  </si>
  <si>
    <t>elektrospojka SDR 11 PE 100 PN 16 d 63</t>
  </si>
  <si>
    <t>1604413528</t>
  </si>
  <si>
    <t>39</t>
  </si>
  <si>
    <t>28654365</t>
  </si>
  <si>
    <t>příruba volná k lemovému nákružku z polypropylénu 63</t>
  </si>
  <si>
    <t>6274939</t>
  </si>
  <si>
    <t>40</t>
  </si>
  <si>
    <t>28653133</t>
  </si>
  <si>
    <t>Lemový nákružek PE100 SDR11 63</t>
  </si>
  <si>
    <t>356074273</t>
  </si>
  <si>
    <t>41</t>
  </si>
  <si>
    <t>899713111</t>
  </si>
  <si>
    <t>Orientační tabulky na sloupku betonovém nebo ocelovém</t>
  </si>
  <si>
    <t>1739687633</t>
  </si>
  <si>
    <t>42</t>
  </si>
  <si>
    <t>230220011</t>
  </si>
  <si>
    <t xml:space="preserve">Montáž orientačního sloupku </t>
  </si>
  <si>
    <t>-1026315337</t>
  </si>
  <si>
    <t>43</t>
  </si>
  <si>
    <t>23022001</t>
  </si>
  <si>
    <t>Orientační sloupek</t>
  </si>
  <si>
    <t>256</t>
  </si>
  <si>
    <t>-1820441616</t>
  </si>
  <si>
    <t>44</t>
  </si>
  <si>
    <t>899721111</t>
  </si>
  <si>
    <t>Signalizační vodič na potrubí DN do 150 mm</t>
  </si>
  <si>
    <t>-1176509810</t>
  </si>
  <si>
    <t>750*2</t>
  </si>
  <si>
    <t>45</t>
  </si>
  <si>
    <t>899722114</t>
  </si>
  <si>
    <t>Krytí potrubí z plastů výstražnou fólií z PVC šířky 40 cm</t>
  </si>
  <si>
    <t>-1922965921</t>
  </si>
  <si>
    <t>3,5*14</t>
  </si>
  <si>
    <t>2,5*13</t>
  </si>
  <si>
    <t>80*1</t>
  </si>
  <si>
    <t>343*2</t>
  </si>
  <si>
    <t>10*1</t>
  </si>
  <si>
    <t>221*3</t>
  </si>
  <si>
    <t>998</t>
  </si>
  <si>
    <t>Přesun hmot</t>
  </si>
  <si>
    <t>46</t>
  </si>
  <si>
    <t>998276101</t>
  </si>
  <si>
    <t>Přesun hmot pro trubní vedení hloubené z trub z plastických hmot nebo sklolaminátových pro vodovody nebo kanalizace v otevřeném výkopu dopravní vzdálenost do 15 m</t>
  </si>
  <si>
    <t>17763951</t>
  </si>
  <si>
    <t>PSV</t>
  </si>
  <si>
    <t>Práce a dodávky PSV</t>
  </si>
  <si>
    <t>723</t>
  </si>
  <si>
    <t>Zdravotechnika - vnitřní plynovod</t>
  </si>
  <si>
    <t>47</t>
  </si>
  <si>
    <t>723150312</t>
  </si>
  <si>
    <t>Potrubí z ocelových trubek hladkých  černých spojovaných svařováním tvářených za tepla O 57/3,2</t>
  </si>
  <si>
    <t>1324024781</t>
  </si>
  <si>
    <t>740</t>
  </si>
  <si>
    <t>48</t>
  </si>
  <si>
    <t>723190901</t>
  </si>
  <si>
    <t>Opravy plynovodního potrubí  uzavření nebo otevření potrubí</t>
  </si>
  <si>
    <t>-307506579</t>
  </si>
  <si>
    <t>49</t>
  </si>
  <si>
    <t>723190907</t>
  </si>
  <si>
    <t>Opravy plynovodního potrubí  odvzdušnění a napuštění potrubí</t>
  </si>
  <si>
    <t>269587990</t>
  </si>
  <si>
    <t>50</t>
  </si>
  <si>
    <t>723190909</t>
  </si>
  <si>
    <t>Opravy plynovodního potrubí  neúřední zkouška těsnosti dosavadního potrubí</t>
  </si>
  <si>
    <t>1322589993</t>
  </si>
  <si>
    <t>51</t>
  </si>
  <si>
    <t>723985201</t>
  </si>
  <si>
    <t>Přechod na potrubí v zemi</t>
  </si>
  <si>
    <t>1287730164</t>
  </si>
  <si>
    <t>52</t>
  </si>
  <si>
    <t>998723201</t>
  </si>
  <si>
    <t>Přesun hmot pro vnitřní plynovod  stanovený procentní sazbou (%) z ceny vodorovná dopravní vzdálenost do 50 m v objektech výšky do 6 m</t>
  </si>
  <si>
    <t>%</t>
  </si>
  <si>
    <t>597718339</t>
  </si>
  <si>
    <t>53</t>
  </si>
  <si>
    <t>998723294</t>
  </si>
  <si>
    <t>Přesun hmot pro vnitřní plynovod  stanovený procentní sazbou (%) z ceny Příplatek k cenám za zvětšený přesun přes vymezenou největší dopravní vzdálenost do 1000 m</t>
  </si>
  <si>
    <t>85742637</t>
  </si>
  <si>
    <t>767</t>
  </si>
  <si>
    <t>Konstrukce zámečnické</t>
  </si>
  <si>
    <t>54</t>
  </si>
  <si>
    <t>767001001</t>
  </si>
  <si>
    <t>Dodávka KDK (konzole)</t>
  </si>
  <si>
    <t>1977120803</t>
  </si>
  <si>
    <t>(740/2)*2</t>
  </si>
  <si>
    <t>55</t>
  </si>
  <si>
    <t>767995111</t>
  </si>
  <si>
    <t>Montáž ostatních atypických zámečnických konstrukcí  hmotnosti do 5 kg</t>
  </si>
  <si>
    <t>-1260672096</t>
  </si>
  <si>
    <t>56</t>
  </si>
  <si>
    <t>998767201</t>
  </si>
  <si>
    <t>Přesun hmot pro zámečnické konstrukce  stanovený procentní sazbou (%) z ceny vodorovná dopravní vzdálenost do 50 m v objektech výšky do 6 m</t>
  </si>
  <si>
    <t>10725762</t>
  </si>
  <si>
    <t>57</t>
  </si>
  <si>
    <t>998767294</t>
  </si>
  <si>
    <t>Přesun hmot pro zámečnické konstrukce  stanovený procentní sazbou (%) z ceny Příplatek k cenám za zvětšený přesun přes vymezenou největší dopravní vzdálenost do 1000 m</t>
  </si>
  <si>
    <t>1983842151</t>
  </si>
  <si>
    <t>783</t>
  </si>
  <si>
    <t>Dokončovací práce - nátěry</t>
  </si>
  <si>
    <t>58</t>
  </si>
  <si>
    <t>783614551</t>
  </si>
  <si>
    <t>Základní nátěr armatur a kovových potrubí jednonásobný potrubí do DN 50 mm syntetický</t>
  </si>
  <si>
    <t>-1604595570</t>
  </si>
  <si>
    <t>59</t>
  </si>
  <si>
    <t>783614651</t>
  </si>
  <si>
    <t>Základní antikorozní nátěr armatur a kovových potrubí jednonásobný potrubí do DN 50 mm syntetický standardní</t>
  </si>
  <si>
    <t>121532853</t>
  </si>
  <si>
    <t>60</t>
  </si>
  <si>
    <t>783617611</t>
  </si>
  <si>
    <t>Krycí nátěr (email) armatur a kovových potrubí potrubí do DN 50 mm dvojnásobný syntetický standardní</t>
  </si>
  <si>
    <t>200274501</t>
  </si>
  <si>
    <t>Práce a dodávky M</t>
  </si>
  <si>
    <t>21-M</t>
  </si>
  <si>
    <t>Elektromontáže</t>
  </si>
  <si>
    <t>61</t>
  </si>
  <si>
    <t>100100101</t>
  </si>
  <si>
    <t>Kabel optický v ochranné trubce HDPE 40, dodávka + montáž, vč. spojek, koncovek, kalibrace, tlakování, zafoukání apod.</t>
  </si>
  <si>
    <t>530717484</t>
  </si>
  <si>
    <t>62</t>
  </si>
  <si>
    <t>100100102</t>
  </si>
  <si>
    <t>Propojení optického kabelu</t>
  </si>
  <si>
    <t>1572138102</t>
  </si>
  <si>
    <t>63</t>
  </si>
  <si>
    <t>210220021</t>
  </si>
  <si>
    <t>Montáž uzemňovacího vedení s upevněním, propojením a připojením pomocí svorek  v zemi s izolací spojů vodičů FeZn páskou průřezu do 120 mm2 v průmyslové výstavbě</t>
  </si>
  <si>
    <t>-1356134282</t>
  </si>
  <si>
    <t>35442062</t>
  </si>
  <si>
    <t>pás zemnící 30x4mm FeZn</t>
  </si>
  <si>
    <t>128</t>
  </si>
  <si>
    <t>980183970</t>
  </si>
  <si>
    <t>280*0,95 'Přepočtené koeficientem množství</t>
  </si>
  <si>
    <t>65</t>
  </si>
  <si>
    <t>210812037</t>
  </si>
  <si>
    <t>Montáž izolovaných kabelů měděných do 1 kV bez ukončení plných a kulatých (CYKY, CHKE-R,...) uložených volně nebo v liště počtu a průřezu žil 4x25 až 35 mm2</t>
  </si>
  <si>
    <t>-1639644041</t>
  </si>
  <si>
    <t>66</t>
  </si>
  <si>
    <t>34111610</t>
  </si>
  <si>
    <t>kabel silový s Cu jádrem 1 kV 4x25mm2</t>
  </si>
  <si>
    <t>-1579966696</t>
  </si>
  <si>
    <t>280*1,15 'Přepočtené koeficientem množství</t>
  </si>
  <si>
    <t>67</t>
  </si>
  <si>
    <t>341111099</t>
  </si>
  <si>
    <t>Propojení kabelu NN</t>
  </si>
  <si>
    <t>528221748</t>
  </si>
  <si>
    <t>58-M</t>
  </si>
  <si>
    <t>Revize vyhrazených technických zařízení</t>
  </si>
  <si>
    <t>68</t>
  </si>
  <si>
    <t>580506302</t>
  </si>
  <si>
    <t>Opakovaná tlaková zkouška plynovodu  kontrola před natlakováním plynovod DN do 80, délky přes 20 do 100 m</t>
  </si>
  <si>
    <t>úsek</t>
  </si>
  <si>
    <t>-1298257379</t>
  </si>
  <si>
    <t>69</t>
  </si>
  <si>
    <t>580506303</t>
  </si>
  <si>
    <t>Opakovaná tlaková zkouška plynovodu  kontrola před natlakováním plynovod DN do 80, délky za každých dalších i započatých 50 m přes 100 m</t>
  </si>
  <si>
    <t>1406246895</t>
  </si>
  <si>
    <t>70</t>
  </si>
  <si>
    <t>580506311</t>
  </si>
  <si>
    <t>Opakovaná tlaková zkouška plynovodu  tlakování plynovodu DN do 80, délky přes 20 do 100 m</t>
  </si>
  <si>
    <t>1031209561</t>
  </si>
  <si>
    <t>71</t>
  </si>
  <si>
    <t>580506312</t>
  </si>
  <si>
    <t>Opakovaná tlaková zkouška plynovodu  tlakování plynovodu DN do 80, délky za každých dalších i započatých 50 m přes 100 m</t>
  </si>
  <si>
    <t>-1380458721</t>
  </si>
  <si>
    <t>72</t>
  </si>
  <si>
    <t>580506319</t>
  </si>
  <si>
    <t>Opakovaná tlaková zkouška plynovodu  provedení tlakové zkoušky plynovodu středotlakého</t>
  </si>
  <si>
    <t>329891126</t>
  </si>
  <si>
    <t>73</t>
  </si>
  <si>
    <t>580506322</t>
  </si>
  <si>
    <t>Opakovaná tlaková zkouška plynovodu  odvzdušnění plynovodu DN do 80, délky přes 20 do 100 m</t>
  </si>
  <si>
    <t>-1476292711</t>
  </si>
  <si>
    <t>74</t>
  </si>
  <si>
    <t>580506323</t>
  </si>
  <si>
    <t>Opakovaná tlaková zkouška plynovodu  odvzdušnění plynovodu DN do 80, délky za každých dalších i započatých 50 m přes 100 m</t>
  </si>
  <si>
    <t>1982838227</t>
  </si>
  <si>
    <t>75</t>
  </si>
  <si>
    <t>58000001</t>
  </si>
  <si>
    <t>Revize plynovodu</t>
  </si>
  <si>
    <t>474894666</t>
  </si>
  <si>
    <t>19-339-2 - Vedlejší rozpočtové náklady</t>
  </si>
  <si>
    <t>VRN - Vedlejší rozpočtové náklady</t>
  </si>
  <si>
    <t>VRN</t>
  </si>
  <si>
    <t>Vytyčení stávajících sítí</t>
  </si>
  <si>
    <t>1638241849</t>
  </si>
  <si>
    <t>Geodetické vytyčení objektů stavby</t>
  </si>
  <si>
    <t>-2061841779</t>
  </si>
  <si>
    <t>100100103</t>
  </si>
  <si>
    <t>Zařízení staveniště</t>
  </si>
  <si>
    <t>1611350514</t>
  </si>
  <si>
    <t>100100104</t>
  </si>
  <si>
    <t>Dočasné dopravní opatření</t>
  </si>
  <si>
    <t>422574615</t>
  </si>
  <si>
    <t>100100105</t>
  </si>
  <si>
    <t>Oplocení výkopů systémovým mobilním pletivem</t>
  </si>
  <si>
    <t>-1709453396</t>
  </si>
  <si>
    <t>100100106</t>
  </si>
  <si>
    <t>Geodetické zaměření skutečného provedení</t>
  </si>
  <si>
    <t>627608556</t>
  </si>
  <si>
    <t>100100107</t>
  </si>
  <si>
    <t>Dokumentace skutečného provedení</t>
  </si>
  <si>
    <t>15228151</t>
  </si>
  <si>
    <t>100100108</t>
  </si>
  <si>
    <t>Doprava mechanizace protlaku</t>
  </si>
  <si>
    <t>512</t>
  </si>
  <si>
    <t>-802821121</t>
  </si>
  <si>
    <t>100100109</t>
  </si>
  <si>
    <t>Fotodokumentace</t>
  </si>
  <si>
    <t>-607820679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</si>
</sst>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BE5" sqref="BE5:BE3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82" t="s">
        <v>14</v>
      </c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1"/>
      <c r="AQ5" s="21"/>
      <c r="AR5" s="19"/>
      <c r="BE5" s="290" t="s">
        <v>15</v>
      </c>
      <c r="BS5" s="16" t="s">
        <v>6</v>
      </c>
    </row>
    <row r="6" spans="1:74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84" t="s">
        <v>17</v>
      </c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1"/>
      <c r="AQ6" s="21"/>
      <c r="AR6" s="19"/>
      <c r="BE6" s="291"/>
      <c r="BS6" s="16" t="s">
        <v>6</v>
      </c>
    </row>
    <row r="7" spans="1:74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91"/>
      <c r="BS7" s="16" t="s">
        <v>6</v>
      </c>
    </row>
    <row r="8" spans="1:74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/>
      <c r="AO8" s="21"/>
      <c r="AP8" s="21"/>
      <c r="AQ8" s="21"/>
      <c r="AR8" s="19"/>
      <c r="BE8" s="291"/>
      <c r="BS8" s="16" t="s">
        <v>6</v>
      </c>
    </row>
    <row r="9" spans="1:74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91"/>
      <c r="BS9" s="16" t="s">
        <v>6</v>
      </c>
    </row>
    <row r="10" spans="1:74" ht="12" customHeight="1">
      <c r="B10" s="20"/>
      <c r="C10" s="21"/>
      <c r="D10" s="28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24</v>
      </c>
      <c r="AL10" s="21"/>
      <c r="AM10" s="21"/>
      <c r="AN10" s="26" t="s">
        <v>25</v>
      </c>
      <c r="AO10" s="21"/>
      <c r="AP10" s="21"/>
      <c r="AQ10" s="21"/>
      <c r="AR10" s="19"/>
      <c r="BE10" s="291"/>
      <c r="BS10" s="16" t="s">
        <v>6</v>
      </c>
    </row>
    <row r="11" spans="1:74" ht="18.399999999999999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28</v>
      </c>
      <c r="AO11" s="21"/>
      <c r="AP11" s="21"/>
      <c r="AQ11" s="21"/>
      <c r="AR11" s="19"/>
      <c r="BE11" s="291"/>
      <c r="BS11" s="16" t="s">
        <v>6</v>
      </c>
    </row>
    <row r="12" spans="1:74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91"/>
      <c r="BS12" s="16" t="s">
        <v>6</v>
      </c>
    </row>
    <row r="13" spans="1:74" ht="12" customHeight="1">
      <c r="B13" s="20"/>
      <c r="C13" s="21"/>
      <c r="D13" s="28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24</v>
      </c>
      <c r="AL13" s="21"/>
      <c r="AM13" s="21"/>
      <c r="AN13" s="30" t="s">
        <v>30</v>
      </c>
      <c r="AO13" s="21"/>
      <c r="AP13" s="21"/>
      <c r="AQ13" s="21"/>
      <c r="AR13" s="19"/>
      <c r="BE13" s="291"/>
      <c r="BS13" s="16" t="s">
        <v>6</v>
      </c>
    </row>
    <row r="14" spans="1:74" ht="12.75">
      <c r="B14" s="20"/>
      <c r="C14" s="21"/>
      <c r="D14" s="21"/>
      <c r="E14" s="285" t="s">
        <v>30</v>
      </c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" t="s">
        <v>27</v>
      </c>
      <c r="AL14" s="21"/>
      <c r="AM14" s="21"/>
      <c r="AN14" s="30" t="s">
        <v>30</v>
      </c>
      <c r="AO14" s="21"/>
      <c r="AP14" s="21"/>
      <c r="AQ14" s="21"/>
      <c r="AR14" s="19"/>
      <c r="BE14" s="291"/>
      <c r="BS14" s="16" t="s">
        <v>6</v>
      </c>
    </row>
    <row r="15" spans="1:74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91"/>
      <c r="BS15" s="16" t="s">
        <v>4</v>
      </c>
    </row>
    <row r="16" spans="1:74" ht="12" customHeight="1">
      <c r="B16" s="20"/>
      <c r="C16" s="21"/>
      <c r="D16" s="28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24</v>
      </c>
      <c r="AL16" s="21"/>
      <c r="AM16" s="21"/>
      <c r="AN16" s="26" t="s">
        <v>32</v>
      </c>
      <c r="AO16" s="21"/>
      <c r="AP16" s="21"/>
      <c r="AQ16" s="21"/>
      <c r="AR16" s="19"/>
      <c r="BE16" s="291"/>
      <c r="BS16" s="16" t="s">
        <v>4</v>
      </c>
    </row>
    <row r="17" spans="2:71" ht="18.399999999999999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34</v>
      </c>
      <c r="AO17" s="21"/>
      <c r="AP17" s="21"/>
      <c r="AQ17" s="21"/>
      <c r="AR17" s="19"/>
      <c r="BE17" s="291"/>
      <c r="BS17" s="16" t="s">
        <v>4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91"/>
      <c r="BS18" s="16" t="s">
        <v>6</v>
      </c>
    </row>
    <row r="19" spans="2:71" ht="12" customHeight="1">
      <c r="B19" s="20"/>
      <c r="C19" s="21"/>
      <c r="D19" s="28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291"/>
      <c r="BS19" s="16" t="s">
        <v>6</v>
      </c>
    </row>
    <row r="20" spans="2:71" ht="18.399999999999999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291"/>
      <c r="BS20" s="16" t="s">
        <v>4</v>
      </c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91"/>
    </row>
    <row r="22" spans="2:71" ht="12" customHeight="1">
      <c r="B22" s="20"/>
      <c r="C22" s="21"/>
      <c r="D22" s="28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91"/>
    </row>
    <row r="23" spans="2:71" ht="16.5" customHeight="1">
      <c r="B23" s="20"/>
      <c r="C23" s="21"/>
      <c r="D23" s="21"/>
      <c r="E23" s="287" t="s">
        <v>1</v>
      </c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1"/>
      <c r="AP23" s="21"/>
      <c r="AQ23" s="21"/>
      <c r="AR23" s="19"/>
      <c r="BE23" s="291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91"/>
    </row>
    <row r="25" spans="2:7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91"/>
    </row>
    <row r="26" spans="2:71" s="1" customFormat="1" ht="25.9" customHeight="1">
      <c r="B26" s="33"/>
      <c r="C26" s="34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93">
        <f>ROUND(AG94,2)</f>
        <v>0</v>
      </c>
      <c r="AL26" s="294"/>
      <c r="AM26" s="294"/>
      <c r="AN26" s="294"/>
      <c r="AO26" s="294"/>
      <c r="AP26" s="34"/>
      <c r="AQ26" s="34"/>
      <c r="AR26" s="37"/>
      <c r="BE26" s="291"/>
    </row>
    <row r="27" spans="2:71" s="1" customFormat="1" ht="6.9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91"/>
    </row>
    <row r="28" spans="2:71" s="1" customFormat="1" ht="12.7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88" t="s">
        <v>38</v>
      </c>
      <c r="M28" s="288"/>
      <c r="N28" s="288"/>
      <c r="O28" s="288"/>
      <c r="P28" s="288"/>
      <c r="Q28" s="34"/>
      <c r="R28" s="34"/>
      <c r="S28" s="34"/>
      <c r="T28" s="34"/>
      <c r="U28" s="34"/>
      <c r="V28" s="34"/>
      <c r="W28" s="288" t="s">
        <v>39</v>
      </c>
      <c r="X28" s="288"/>
      <c r="Y28" s="288"/>
      <c r="Z28" s="288"/>
      <c r="AA28" s="288"/>
      <c r="AB28" s="288"/>
      <c r="AC28" s="288"/>
      <c r="AD28" s="288"/>
      <c r="AE28" s="288"/>
      <c r="AF28" s="34"/>
      <c r="AG28" s="34"/>
      <c r="AH28" s="34"/>
      <c r="AI28" s="34"/>
      <c r="AJ28" s="34"/>
      <c r="AK28" s="288" t="s">
        <v>40</v>
      </c>
      <c r="AL28" s="288"/>
      <c r="AM28" s="288"/>
      <c r="AN28" s="288"/>
      <c r="AO28" s="288"/>
      <c r="AP28" s="34"/>
      <c r="AQ28" s="34"/>
      <c r="AR28" s="37"/>
      <c r="BE28" s="291"/>
    </row>
    <row r="29" spans="2:71" s="2" customFormat="1" ht="14.45" customHeight="1">
      <c r="B29" s="38"/>
      <c r="C29" s="39"/>
      <c r="D29" s="28" t="s">
        <v>41</v>
      </c>
      <c r="E29" s="39"/>
      <c r="F29" s="28" t="s">
        <v>42</v>
      </c>
      <c r="G29" s="39"/>
      <c r="H29" s="39"/>
      <c r="I29" s="39"/>
      <c r="J29" s="39"/>
      <c r="K29" s="39"/>
      <c r="L29" s="263">
        <v>0.21</v>
      </c>
      <c r="M29" s="264"/>
      <c r="N29" s="264"/>
      <c r="O29" s="264"/>
      <c r="P29" s="264"/>
      <c r="Q29" s="39"/>
      <c r="R29" s="39"/>
      <c r="S29" s="39"/>
      <c r="T29" s="39"/>
      <c r="U29" s="39"/>
      <c r="V29" s="39"/>
      <c r="W29" s="289">
        <f>ROUND(AZ94, 2)</f>
        <v>0</v>
      </c>
      <c r="X29" s="264"/>
      <c r="Y29" s="264"/>
      <c r="Z29" s="264"/>
      <c r="AA29" s="264"/>
      <c r="AB29" s="264"/>
      <c r="AC29" s="264"/>
      <c r="AD29" s="264"/>
      <c r="AE29" s="264"/>
      <c r="AF29" s="39"/>
      <c r="AG29" s="39"/>
      <c r="AH29" s="39"/>
      <c r="AI29" s="39"/>
      <c r="AJ29" s="39"/>
      <c r="AK29" s="289">
        <f>ROUND(AV94, 2)</f>
        <v>0</v>
      </c>
      <c r="AL29" s="264"/>
      <c r="AM29" s="264"/>
      <c r="AN29" s="264"/>
      <c r="AO29" s="264"/>
      <c r="AP29" s="39"/>
      <c r="AQ29" s="39"/>
      <c r="AR29" s="40"/>
      <c r="BE29" s="292"/>
    </row>
    <row r="30" spans="2:71" s="2" customFormat="1" ht="14.45" customHeight="1">
      <c r="B30" s="38"/>
      <c r="C30" s="39"/>
      <c r="D30" s="39"/>
      <c r="E30" s="39"/>
      <c r="F30" s="28" t="s">
        <v>43</v>
      </c>
      <c r="G30" s="39"/>
      <c r="H30" s="39"/>
      <c r="I30" s="39"/>
      <c r="J30" s="39"/>
      <c r="K30" s="39"/>
      <c r="L30" s="263">
        <v>0.15</v>
      </c>
      <c r="M30" s="264"/>
      <c r="N30" s="264"/>
      <c r="O30" s="264"/>
      <c r="P30" s="264"/>
      <c r="Q30" s="39"/>
      <c r="R30" s="39"/>
      <c r="S30" s="39"/>
      <c r="T30" s="39"/>
      <c r="U30" s="39"/>
      <c r="V30" s="39"/>
      <c r="W30" s="289">
        <f>ROUND(BA94, 2)</f>
        <v>0</v>
      </c>
      <c r="X30" s="264"/>
      <c r="Y30" s="264"/>
      <c r="Z30" s="264"/>
      <c r="AA30" s="264"/>
      <c r="AB30" s="264"/>
      <c r="AC30" s="264"/>
      <c r="AD30" s="264"/>
      <c r="AE30" s="264"/>
      <c r="AF30" s="39"/>
      <c r="AG30" s="39"/>
      <c r="AH30" s="39"/>
      <c r="AI30" s="39"/>
      <c r="AJ30" s="39"/>
      <c r="AK30" s="289">
        <f>ROUND(AW94, 2)</f>
        <v>0</v>
      </c>
      <c r="AL30" s="264"/>
      <c r="AM30" s="264"/>
      <c r="AN30" s="264"/>
      <c r="AO30" s="264"/>
      <c r="AP30" s="39"/>
      <c r="AQ30" s="39"/>
      <c r="AR30" s="40"/>
      <c r="BE30" s="292"/>
    </row>
    <row r="31" spans="2:71" s="2" customFormat="1" ht="14.45" hidden="1" customHeight="1">
      <c r="B31" s="38"/>
      <c r="C31" s="39"/>
      <c r="D31" s="39"/>
      <c r="E31" s="39"/>
      <c r="F31" s="28" t="s">
        <v>44</v>
      </c>
      <c r="G31" s="39"/>
      <c r="H31" s="39"/>
      <c r="I31" s="39"/>
      <c r="J31" s="39"/>
      <c r="K31" s="39"/>
      <c r="L31" s="263">
        <v>0.21</v>
      </c>
      <c r="M31" s="264"/>
      <c r="N31" s="264"/>
      <c r="O31" s="264"/>
      <c r="P31" s="264"/>
      <c r="Q31" s="39"/>
      <c r="R31" s="39"/>
      <c r="S31" s="39"/>
      <c r="T31" s="39"/>
      <c r="U31" s="39"/>
      <c r="V31" s="39"/>
      <c r="W31" s="289">
        <f>ROUND(BB94, 2)</f>
        <v>0</v>
      </c>
      <c r="X31" s="264"/>
      <c r="Y31" s="264"/>
      <c r="Z31" s="264"/>
      <c r="AA31" s="264"/>
      <c r="AB31" s="264"/>
      <c r="AC31" s="264"/>
      <c r="AD31" s="264"/>
      <c r="AE31" s="264"/>
      <c r="AF31" s="39"/>
      <c r="AG31" s="39"/>
      <c r="AH31" s="39"/>
      <c r="AI31" s="39"/>
      <c r="AJ31" s="39"/>
      <c r="AK31" s="289">
        <v>0</v>
      </c>
      <c r="AL31" s="264"/>
      <c r="AM31" s="264"/>
      <c r="AN31" s="264"/>
      <c r="AO31" s="264"/>
      <c r="AP31" s="39"/>
      <c r="AQ31" s="39"/>
      <c r="AR31" s="40"/>
      <c r="BE31" s="292"/>
    </row>
    <row r="32" spans="2:71" s="2" customFormat="1" ht="14.45" hidden="1" customHeight="1">
      <c r="B32" s="38"/>
      <c r="C32" s="39"/>
      <c r="D32" s="39"/>
      <c r="E32" s="39"/>
      <c r="F32" s="28" t="s">
        <v>45</v>
      </c>
      <c r="G32" s="39"/>
      <c r="H32" s="39"/>
      <c r="I32" s="39"/>
      <c r="J32" s="39"/>
      <c r="K32" s="39"/>
      <c r="L32" s="263">
        <v>0.15</v>
      </c>
      <c r="M32" s="264"/>
      <c r="N32" s="264"/>
      <c r="O32" s="264"/>
      <c r="P32" s="264"/>
      <c r="Q32" s="39"/>
      <c r="R32" s="39"/>
      <c r="S32" s="39"/>
      <c r="T32" s="39"/>
      <c r="U32" s="39"/>
      <c r="V32" s="39"/>
      <c r="W32" s="289">
        <f>ROUND(BC94, 2)</f>
        <v>0</v>
      </c>
      <c r="X32" s="264"/>
      <c r="Y32" s="264"/>
      <c r="Z32" s="264"/>
      <c r="AA32" s="264"/>
      <c r="AB32" s="264"/>
      <c r="AC32" s="264"/>
      <c r="AD32" s="264"/>
      <c r="AE32" s="264"/>
      <c r="AF32" s="39"/>
      <c r="AG32" s="39"/>
      <c r="AH32" s="39"/>
      <c r="AI32" s="39"/>
      <c r="AJ32" s="39"/>
      <c r="AK32" s="289">
        <v>0</v>
      </c>
      <c r="AL32" s="264"/>
      <c r="AM32" s="264"/>
      <c r="AN32" s="264"/>
      <c r="AO32" s="264"/>
      <c r="AP32" s="39"/>
      <c r="AQ32" s="39"/>
      <c r="AR32" s="40"/>
      <c r="BE32" s="292"/>
    </row>
    <row r="33" spans="2:57" s="2" customFormat="1" ht="14.45" hidden="1" customHeight="1">
      <c r="B33" s="38"/>
      <c r="C33" s="39"/>
      <c r="D33" s="39"/>
      <c r="E33" s="39"/>
      <c r="F33" s="28" t="s">
        <v>46</v>
      </c>
      <c r="G33" s="39"/>
      <c r="H33" s="39"/>
      <c r="I33" s="39"/>
      <c r="J33" s="39"/>
      <c r="K33" s="39"/>
      <c r="L33" s="263">
        <v>0</v>
      </c>
      <c r="M33" s="264"/>
      <c r="N33" s="264"/>
      <c r="O33" s="264"/>
      <c r="P33" s="264"/>
      <c r="Q33" s="39"/>
      <c r="R33" s="39"/>
      <c r="S33" s="39"/>
      <c r="T33" s="39"/>
      <c r="U33" s="39"/>
      <c r="V33" s="39"/>
      <c r="W33" s="289">
        <f>ROUND(BD94, 2)</f>
        <v>0</v>
      </c>
      <c r="X33" s="264"/>
      <c r="Y33" s="264"/>
      <c r="Z33" s="264"/>
      <c r="AA33" s="264"/>
      <c r="AB33" s="264"/>
      <c r="AC33" s="264"/>
      <c r="AD33" s="264"/>
      <c r="AE33" s="264"/>
      <c r="AF33" s="39"/>
      <c r="AG33" s="39"/>
      <c r="AH33" s="39"/>
      <c r="AI33" s="39"/>
      <c r="AJ33" s="39"/>
      <c r="AK33" s="289">
        <v>0</v>
      </c>
      <c r="AL33" s="264"/>
      <c r="AM33" s="264"/>
      <c r="AN33" s="264"/>
      <c r="AO33" s="264"/>
      <c r="AP33" s="39"/>
      <c r="AQ33" s="39"/>
      <c r="AR33" s="40"/>
      <c r="BE33" s="292"/>
    </row>
    <row r="34" spans="2:57" s="1" customFormat="1" ht="6.9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91"/>
    </row>
    <row r="35" spans="2:57" s="1" customFormat="1" ht="25.9" customHeight="1">
      <c r="B35" s="33"/>
      <c r="C35" s="41"/>
      <c r="D35" s="42" t="s">
        <v>47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48</v>
      </c>
      <c r="U35" s="43"/>
      <c r="V35" s="43"/>
      <c r="W35" s="43"/>
      <c r="X35" s="266" t="s">
        <v>49</v>
      </c>
      <c r="Y35" s="267"/>
      <c r="Z35" s="267"/>
      <c r="AA35" s="267"/>
      <c r="AB35" s="267"/>
      <c r="AC35" s="43"/>
      <c r="AD35" s="43"/>
      <c r="AE35" s="43"/>
      <c r="AF35" s="43"/>
      <c r="AG35" s="43"/>
      <c r="AH35" s="43"/>
      <c r="AI35" s="43"/>
      <c r="AJ35" s="43"/>
      <c r="AK35" s="268">
        <f>SUM(AK26:AK33)</f>
        <v>0</v>
      </c>
      <c r="AL35" s="267"/>
      <c r="AM35" s="267"/>
      <c r="AN35" s="267"/>
      <c r="AO35" s="269"/>
      <c r="AP35" s="41"/>
      <c r="AQ35" s="41"/>
      <c r="AR35" s="37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14.4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</row>
    <row r="38" spans="2:57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2:57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2:57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2:57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2:57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2:57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2:57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2:57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2:57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2:57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2:57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2:44" s="1" customFormat="1" ht="14.45" customHeight="1">
      <c r="B49" s="33"/>
      <c r="C49" s="34"/>
      <c r="D49" s="45" t="s">
        <v>50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51</v>
      </c>
      <c r="AI49" s="46"/>
      <c r="AJ49" s="46"/>
      <c r="AK49" s="46"/>
      <c r="AL49" s="46"/>
      <c r="AM49" s="46"/>
      <c r="AN49" s="46"/>
      <c r="AO49" s="46"/>
      <c r="AP49" s="34"/>
      <c r="AQ49" s="34"/>
      <c r="AR49" s="37"/>
    </row>
    <row r="50" spans="2:44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2:44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2:44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2:44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2:4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2:44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2:44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2:44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2:44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2:44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2:44" s="1" customFormat="1" ht="12.75">
      <c r="B60" s="33"/>
      <c r="C60" s="34"/>
      <c r="D60" s="47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7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7" t="s">
        <v>52</v>
      </c>
      <c r="AI60" s="36"/>
      <c r="AJ60" s="36"/>
      <c r="AK60" s="36"/>
      <c r="AL60" s="36"/>
      <c r="AM60" s="47" t="s">
        <v>53</v>
      </c>
      <c r="AN60" s="36"/>
      <c r="AO60" s="36"/>
      <c r="AP60" s="34"/>
      <c r="AQ60" s="34"/>
      <c r="AR60" s="37"/>
    </row>
    <row r="61" spans="2:44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2:44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2:44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2:44" s="1" customFormat="1" ht="12.75">
      <c r="B64" s="33"/>
      <c r="C64" s="34"/>
      <c r="D64" s="45" t="s">
        <v>54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5" t="s">
        <v>55</v>
      </c>
      <c r="AI64" s="46"/>
      <c r="AJ64" s="46"/>
      <c r="AK64" s="46"/>
      <c r="AL64" s="46"/>
      <c r="AM64" s="46"/>
      <c r="AN64" s="46"/>
      <c r="AO64" s="46"/>
      <c r="AP64" s="34"/>
      <c r="AQ64" s="34"/>
      <c r="AR64" s="37"/>
    </row>
    <row r="65" spans="2:44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2:44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2:44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2:44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2:44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2:44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2:44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2:44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2:44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2:4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2:44" s="1" customFormat="1" ht="12.75">
      <c r="B75" s="33"/>
      <c r="C75" s="34"/>
      <c r="D75" s="47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7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7" t="s">
        <v>52</v>
      </c>
      <c r="AI75" s="36"/>
      <c r="AJ75" s="36"/>
      <c r="AK75" s="36"/>
      <c r="AL75" s="36"/>
      <c r="AM75" s="47" t="s">
        <v>53</v>
      </c>
      <c r="AN75" s="36"/>
      <c r="AO75" s="36"/>
      <c r="AP75" s="34"/>
      <c r="AQ75" s="34"/>
      <c r="AR75" s="37"/>
    </row>
    <row r="76" spans="2:44" s="1" customFormat="1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</row>
    <row r="77" spans="2:44" s="1" customFormat="1" ht="6.95" customHeight="1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7"/>
    </row>
    <row r="81" spans="1:91" s="1" customFormat="1" ht="6.95" customHeight="1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7"/>
    </row>
    <row r="82" spans="1:91" s="1" customFormat="1" ht="24.95" customHeight="1">
      <c r="B82" s="33"/>
      <c r="C82" s="22" t="s">
        <v>56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</row>
    <row r="83" spans="1:91" s="1" customFormat="1" ht="6.95" customHeight="1"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</row>
    <row r="84" spans="1:91" s="3" customFormat="1" ht="12" customHeight="1">
      <c r="B84" s="52"/>
      <c r="C84" s="28" t="s">
        <v>13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19-339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4" customFormat="1" ht="36.950000000000003" customHeight="1">
      <c r="B85" s="55"/>
      <c r="C85" s="56" t="s">
        <v>16</v>
      </c>
      <c r="D85" s="57"/>
      <c r="E85" s="57"/>
      <c r="F85" s="57"/>
      <c r="G85" s="57"/>
      <c r="H85" s="57"/>
      <c r="I85" s="57"/>
      <c r="J85" s="57"/>
      <c r="K85" s="57"/>
      <c r="L85" s="279" t="str">
        <f>K6</f>
        <v>Plynofikace areálu - Zoo Zlín - Lešná</v>
      </c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  <c r="AJ85" s="280"/>
      <c r="AK85" s="280"/>
      <c r="AL85" s="280"/>
      <c r="AM85" s="280"/>
      <c r="AN85" s="280"/>
      <c r="AO85" s="280"/>
      <c r="AP85" s="57"/>
      <c r="AQ85" s="57"/>
      <c r="AR85" s="58"/>
    </row>
    <row r="86" spans="1:91" s="1" customFormat="1" ht="6.95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</row>
    <row r="87" spans="1:91" s="1" customFormat="1" ht="12" customHeight="1">
      <c r="B87" s="33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59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281" t="str">
        <f>IF(AN8= "","",AN8)</f>
        <v/>
      </c>
      <c r="AN87" s="281"/>
      <c r="AO87" s="34"/>
      <c r="AP87" s="34"/>
      <c r="AQ87" s="34"/>
      <c r="AR87" s="37"/>
    </row>
    <row r="88" spans="1:91" s="1" customFormat="1" ht="6.95" customHeight="1"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</row>
    <row r="89" spans="1:91" s="1" customFormat="1" ht="15.2" customHeight="1">
      <c r="B89" s="33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53" t="str">
        <f>IF(E11= "","",E11)</f>
        <v>ZOO a zámek Zlín-Lešná, příspěvková organizace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31</v>
      </c>
      <c r="AJ89" s="34"/>
      <c r="AK89" s="34"/>
      <c r="AL89" s="34"/>
      <c r="AM89" s="277" t="str">
        <f>IF(E17="","",E17)</f>
        <v>Ing. Tomáš Můčka</v>
      </c>
      <c r="AN89" s="278"/>
      <c r="AO89" s="278"/>
      <c r="AP89" s="278"/>
      <c r="AQ89" s="34"/>
      <c r="AR89" s="37"/>
      <c r="AS89" s="271" t="s">
        <v>57</v>
      </c>
      <c r="AT89" s="272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pans="1:91" s="1" customFormat="1" ht="15.2" customHeight="1">
      <c r="B90" s="33"/>
      <c r="C90" s="28" t="s">
        <v>29</v>
      </c>
      <c r="D90" s="34"/>
      <c r="E90" s="34"/>
      <c r="F90" s="34"/>
      <c r="G90" s="34"/>
      <c r="H90" s="34"/>
      <c r="I90" s="34"/>
      <c r="J90" s="34"/>
      <c r="K90" s="34"/>
      <c r="L90" s="53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35</v>
      </c>
      <c r="AJ90" s="34"/>
      <c r="AK90" s="34"/>
      <c r="AL90" s="34"/>
      <c r="AM90" s="277" t="str">
        <f>IF(E20="","",E20)</f>
        <v xml:space="preserve"> </v>
      </c>
      <c r="AN90" s="278"/>
      <c r="AO90" s="278"/>
      <c r="AP90" s="278"/>
      <c r="AQ90" s="34"/>
      <c r="AR90" s="37"/>
      <c r="AS90" s="273"/>
      <c r="AT90" s="274"/>
      <c r="AU90" s="63"/>
      <c r="AV90" s="63"/>
      <c r="AW90" s="63"/>
      <c r="AX90" s="63"/>
      <c r="AY90" s="63"/>
      <c r="AZ90" s="63"/>
      <c r="BA90" s="63"/>
      <c r="BB90" s="63"/>
      <c r="BC90" s="63"/>
      <c r="BD90" s="64"/>
    </row>
    <row r="91" spans="1:91" s="1" customFormat="1" ht="10.9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75"/>
      <c r="AT91" s="276"/>
      <c r="AU91" s="65"/>
      <c r="AV91" s="65"/>
      <c r="AW91" s="65"/>
      <c r="AX91" s="65"/>
      <c r="AY91" s="65"/>
      <c r="AZ91" s="65"/>
      <c r="BA91" s="65"/>
      <c r="BB91" s="65"/>
      <c r="BC91" s="65"/>
      <c r="BD91" s="66"/>
    </row>
    <row r="92" spans="1:91" s="1" customFormat="1" ht="29.25" customHeight="1">
      <c r="B92" s="33"/>
      <c r="C92" s="265" t="s">
        <v>58</v>
      </c>
      <c r="D92" s="260"/>
      <c r="E92" s="260"/>
      <c r="F92" s="260"/>
      <c r="G92" s="260"/>
      <c r="H92" s="67"/>
      <c r="I92" s="261" t="s">
        <v>59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59" t="s">
        <v>60</v>
      </c>
      <c r="AH92" s="260"/>
      <c r="AI92" s="260"/>
      <c r="AJ92" s="260"/>
      <c r="AK92" s="260"/>
      <c r="AL92" s="260"/>
      <c r="AM92" s="260"/>
      <c r="AN92" s="261" t="s">
        <v>61</v>
      </c>
      <c r="AO92" s="260"/>
      <c r="AP92" s="262"/>
      <c r="AQ92" s="68" t="s">
        <v>62</v>
      </c>
      <c r="AR92" s="37"/>
      <c r="AS92" s="69" t="s">
        <v>63</v>
      </c>
      <c r="AT92" s="70" t="s">
        <v>64</v>
      </c>
      <c r="AU92" s="70" t="s">
        <v>65</v>
      </c>
      <c r="AV92" s="70" t="s">
        <v>66</v>
      </c>
      <c r="AW92" s="70" t="s">
        <v>67</v>
      </c>
      <c r="AX92" s="70" t="s">
        <v>68</v>
      </c>
      <c r="AY92" s="70" t="s">
        <v>69</v>
      </c>
      <c r="AZ92" s="70" t="s">
        <v>70</v>
      </c>
      <c r="BA92" s="70" t="s">
        <v>71</v>
      </c>
      <c r="BB92" s="70" t="s">
        <v>72</v>
      </c>
      <c r="BC92" s="70" t="s">
        <v>73</v>
      </c>
      <c r="BD92" s="71" t="s">
        <v>74</v>
      </c>
    </row>
    <row r="93" spans="1:91" s="1" customFormat="1" ht="10.9" customHeight="1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</row>
    <row r="94" spans="1:91" s="5" customFormat="1" ht="32.450000000000003" customHeight="1">
      <c r="B94" s="75"/>
      <c r="C94" s="76" t="s">
        <v>75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57">
        <f>ROUND(SUM(AG95:AG96),2)</f>
        <v>0</v>
      </c>
      <c r="AH94" s="257"/>
      <c r="AI94" s="257"/>
      <c r="AJ94" s="257"/>
      <c r="AK94" s="257"/>
      <c r="AL94" s="257"/>
      <c r="AM94" s="257"/>
      <c r="AN94" s="258">
        <f>SUM(AG94,AT94)</f>
        <v>0</v>
      </c>
      <c r="AO94" s="258"/>
      <c r="AP94" s="258"/>
      <c r="AQ94" s="79" t="s">
        <v>1</v>
      </c>
      <c r="AR94" s="80"/>
      <c r="AS94" s="81">
        <f>ROUND(SUM(AS95:AS96),2)</f>
        <v>0</v>
      </c>
      <c r="AT94" s="82">
        <f>ROUND(SUM(AV94:AW94),2)</f>
        <v>0</v>
      </c>
      <c r="AU94" s="83">
        <f>ROUND(SUM(AU95:AU96),5)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ROUND(SUM(AZ95:AZ96),2)</f>
        <v>0</v>
      </c>
      <c r="BA94" s="82">
        <f>ROUND(SUM(BA95:BA96),2)</f>
        <v>0</v>
      </c>
      <c r="BB94" s="82">
        <f>ROUND(SUM(BB95:BB96),2)</f>
        <v>0</v>
      </c>
      <c r="BC94" s="82">
        <f>ROUND(SUM(BC95:BC96),2)</f>
        <v>0</v>
      </c>
      <c r="BD94" s="84">
        <f>ROUND(SUM(BD95:BD96),2)</f>
        <v>0</v>
      </c>
      <c r="BS94" s="85" t="s">
        <v>76</v>
      </c>
      <c r="BT94" s="85" t="s">
        <v>77</v>
      </c>
      <c r="BU94" s="86" t="s">
        <v>78</v>
      </c>
      <c r="BV94" s="85" t="s">
        <v>79</v>
      </c>
      <c r="BW94" s="85" t="s">
        <v>5</v>
      </c>
      <c r="BX94" s="85" t="s">
        <v>80</v>
      </c>
      <c r="CL94" s="85" t="s">
        <v>1</v>
      </c>
    </row>
    <row r="95" spans="1:91" s="6" customFormat="1" ht="16.5" customHeight="1">
      <c r="A95" s="87" t="s">
        <v>81</v>
      </c>
      <c r="B95" s="88"/>
      <c r="C95" s="89"/>
      <c r="D95" s="256" t="s">
        <v>82</v>
      </c>
      <c r="E95" s="256"/>
      <c r="F95" s="256"/>
      <c r="G95" s="256"/>
      <c r="H95" s="256"/>
      <c r="I95" s="90"/>
      <c r="J95" s="256" t="s">
        <v>83</v>
      </c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4">
        <f>'Plynofikace areálu'!J30</f>
        <v>0</v>
      </c>
      <c r="AH95" s="255"/>
      <c r="AI95" s="255"/>
      <c r="AJ95" s="255"/>
      <c r="AK95" s="255"/>
      <c r="AL95" s="255"/>
      <c r="AM95" s="255"/>
      <c r="AN95" s="254">
        <f>SUM(AG95,AT95)</f>
        <v>0</v>
      </c>
      <c r="AO95" s="255"/>
      <c r="AP95" s="255"/>
      <c r="AQ95" s="91" t="s">
        <v>84</v>
      </c>
      <c r="AR95" s="92"/>
      <c r="AS95" s="93">
        <v>0</v>
      </c>
      <c r="AT95" s="94">
        <f>ROUND(SUM(AV95:AW95),2)</f>
        <v>0</v>
      </c>
      <c r="AU95" s="95">
        <f>'Plynofikace areálu'!P128</f>
        <v>0</v>
      </c>
      <c r="AV95" s="94">
        <f>'Plynofikace areálu'!J33</f>
        <v>0</v>
      </c>
      <c r="AW95" s="94">
        <f>'Plynofikace areálu'!J34</f>
        <v>0</v>
      </c>
      <c r="AX95" s="94">
        <f>'Plynofikace areálu'!J35</f>
        <v>0</v>
      </c>
      <c r="AY95" s="94">
        <f>'Plynofikace areálu'!J36</f>
        <v>0</v>
      </c>
      <c r="AZ95" s="94">
        <f>'Plynofikace areálu'!F33</f>
        <v>0</v>
      </c>
      <c r="BA95" s="94">
        <f>'Plynofikace areálu'!F34</f>
        <v>0</v>
      </c>
      <c r="BB95" s="94">
        <f>'Plynofikace areálu'!F35</f>
        <v>0</v>
      </c>
      <c r="BC95" s="94">
        <f>'Plynofikace areálu'!F36</f>
        <v>0</v>
      </c>
      <c r="BD95" s="96">
        <f>'Plynofikace areálu'!F37</f>
        <v>0</v>
      </c>
      <c r="BT95" s="97" t="s">
        <v>85</v>
      </c>
      <c r="BV95" s="97" t="s">
        <v>79</v>
      </c>
      <c r="BW95" s="97" t="s">
        <v>86</v>
      </c>
      <c r="BX95" s="97" t="s">
        <v>5</v>
      </c>
      <c r="CL95" s="97" t="s">
        <v>1</v>
      </c>
      <c r="CM95" s="97" t="s">
        <v>87</v>
      </c>
    </row>
    <row r="96" spans="1:91" s="6" customFormat="1" ht="16.5" customHeight="1">
      <c r="A96" s="87" t="s">
        <v>81</v>
      </c>
      <c r="B96" s="88"/>
      <c r="C96" s="89"/>
      <c r="D96" s="256" t="s">
        <v>88</v>
      </c>
      <c r="E96" s="256"/>
      <c r="F96" s="256"/>
      <c r="G96" s="256"/>
      <c r="H96" s="256"/>
      <c r="I96" s="90"/>
      <c r="J96" s="256" t="s">
        <v>89</v>
      </c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4">
        <f>'Vedlejší rozpočtové náklady'!J30</f>
        <v>0</v>
      </c>
      <c r="AH96" s="255"/>
      <c r="AI96" s="255"/>
      <c r="AJ96" s="255"/>
      <c r="AK96" s="255"/>
      <c r="AL96" s="255"/>
      <c r="AM96" s="255"/>
      <c r="AN96" s="254">
        <f>SUM(AG96,AT96)</f>
        <v>0</v>
      </c>
      <c r="AO96" s="255"/>
      <c r="AP96" s="255"/>
      <c r="AQ96" s="91" t="s">
        <v>84</v>
      </c>
      <c r="AR96" s="92"/>
      <c r="AS96" s="98">
        <v>0</v>
      </c>
      <c r="AT96" s="99">
        <f>ROUND(SUM(AV96:AW96),2)</f>
        <v>0</v>
      </c>
      <c r="AU96" s="100">
        <f>'Vedlejší rozpočtové náklady'!P117</f>
        <v>0</v>
      </c>
      <c r="AV96" s="99">
        <f>'Vedlejší rozpočtové náklady'!J33</f>
        <v>0</v>
      </c>
      <c r="AW96" s="99">
        <f>'Vedlejší rozpočtové náklady'!J34</f>
        <v>0</v>
      </c>
      <c r="AX96" s="99">
        <f>'Vedlejší rozpočtové náklady'!J35</f>
        <v>0</v>
      </c>
      <c r="AY96" s="99">
        <f>'Vedlejší rozpočtové náklady'!J36</f>
        <v>0</v>
      </c>
      <c r="AZ96" s="99">
        <f>'Vedlejší rozpočtové náklady'!F33</f>
        <v>0</v>
      </c>
      <c r="BA96" s="99">
        <f>'Vedlejší rozpočtové náklady'!F34</f>
        <v>0</v>
      </c>
      <c r="BB96" s="99">
        <f>'Vedlejší rozpočtové náklady'!F35</f>
        <v>0</v>
      </c>
      <c r="BC96" s="99">
        <f>'Vedlejší rozpočtové náklady'!F36</f>
        <v>0</v>
      </c>
      <c r="BD96" s="101">
        <f>'Vedlejší rozpočtové náklady'!F37</f>
        <v>0</v>
      </c>
      <c r="BT96" s="97" t="s">
        <v>85</v>
      </c>
      <c r="BV96" s="97" t="s">
        <v>79</v>
      </c>
      <c r="BW96" s="97" t="s">
        <v>90</v>
      </c>
      <c r="BX96" s="97" t="s">
        <v>5</v>
      </c>
      <c r="CL96" s="97" t="s">
        <v>1</v>
      </c>
      <c r="CM96" s="97" t="s">
        <v>87</v>
      </c>
    </row>
    <row r="97" spans="2:44" s="1" customFormat="1" ht="30" customHeight="1"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7"/>
    </row>
    <row r="98" spans="2:44" s="1" customFormat="1" ht="6.95" customHeight="1"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37"/>
    </row>
  </sheetData>
  <sheetProtection algorithmName="SHA-512" hashValue="BrNPw/1+q1/DBWVWFuvZHwBjfFP7tSPm68lCsILLAgSr1dBLOxKOFNeanGlhx5lkoD/IyPBuYerSVHofT68wyw==" saltValue="Dkdgx8/djYAi/GRFTxUW110cJKo7rdqJXHoN16Y1KNBU7eXLrAMk+beVV+hfaX3l+Hm1qlDZ2p5ARphcbgyyVQ==" spinCount="100000" sheet="1" objects="1" scenarios="1" formatColumns="0" formatRows="0"/>
  <mergeCells count="46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L30:P30"/>
    <mergeCell ref="L31:P31"/>
    <mergeCell ref="L32:P32"/>
    <mergeCell ref="L33:P33"/>
    <mergeCell ref="C92:G92"/>
    <mergeCell ref="I92:AF92"/>
    <mergeCell ref="X35:AB35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19-339-1 - Plynofikace ar...'!C2" display="/"/>
    <hyperlink ref="A96" location="'19-339-2 - Vedlejší rozp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10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2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86</v>
      </c>
    </row>
    <row r="3" spans="2:46" ht="6.95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87</v>
      </c>
    </row>
    <row r="4" spans="2:46" ht="24.95" customHeight="1">
      <c r="B4" s="19"/>
      <c r="D4" s="106" t="s">
        <v>91</v>
      </c>
      <c r="L4" s="19"/>
      <c r="M4" s="10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8" t="s">
        <v>16</v>
      </c>
      <c r="L6" s="19"/>
    </row>
    <row r="7" spans="2:46" ht="16.5" customHeight="1">
      <c r="B7" s="19"/>
      <c r="E7" s="298" t="str">
        <f>'Rekapitulace stavby'!K6</f>
        <v>Plynofikace areálu - Zoo Zlín - Lešná</v>
      </c>
      <c r="F7" s="299"/>
      <c r="G7" s="299"/>
      <c r="H7" s="299"/>
      <c r="L7" s="19"/>
    </row>
    <row r="8" spans="2:46" s="1" customFormat="1" ht="12" customHeight="1">
      <c r="B8" s="37"/>
      <c r="D8" s="108" t="s">
        <v>92</v>
      </c>
      <c r="I8" s="109"/>
      <c r="L8" s="37"/>
    </row>
    <row r="9" spans="2:46" s="1" customFormat="1" ht="36.950000000000003" customHeight="1">
      <c r="B9" s="37"/>
      <c r="E9" s="300" t="s">
        <v>93</v>
      </c>
      <c r="F9" s="301"/>
      <c r="G9" s="301"/>
      <c r="H9" s="301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>
        <f>'Rekapitulace stavby'!AN8</f>
        <v>0</v>
      </c>
      <c r="L12" s="37"/>
    </row>
    <row r="13" spans="2:46" s="1" customFormat="1" ht="10.9" customHeight="1">
      <c r="B13" s="37"/>
      <c r="I13" s="109"/>
      <c r="L13" s="37"/>
    </row>
    <row r="14" spans="2:46" s="1" customFormat="1" ht="12" customHeight="1">
      <c r="B14" s="37"/>
      <c r="D14" s="108" t="s">
        <v>23</v>
      </c>
      <c r="I14" s="111" t="s">
        <v>24</v>
      </c>
      <c r="J14" s="110" t="s">
        <v>25</v>
      </c>
      <c r="L14" s="37"/>
    </row>
    <row r="15" spans="2:46" s="1" customFormat="1" ht="18" customHeight="1">
      <c r="B15" s="37"/>
      <c r="E15" s="110" t="s">
        <v>26</v>
      </c>
      <c r="I15" s="111" t="s">
        <v>27</v>
      </c>
      <c r="J15" s="110" t="s">
        <v>28</v>
      </c>
      <c r="L15" s="37"/>
    </row>
    <row r="16" spans="2:46" s="1" customFormat="1" ht="6.95" customHeight="1">
      <c r="B16" s="37"/>
      <c r="I16" s="109"/>
      <c r="L16" s="37"/>
    </row>
    <row r="17" spans="2:12" s="1" customFormat="1" ht="12" customHeight="1">
      <c r="B17" s="37"/>
      <c r="D17" s="108" t="s">
        <v>29</v>
      </c>
      <c r="I17" s="111" t="s">
        <v>24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2" t="str">
        <f>'Rekapitulace stavby'!E14</f>
        <v>Vyplň údaj</v>
      </c>
      <c r="F18" s="303"/>
      <c r="G18" s="303"/>
      <c r="H18" s="303"/>
      <c r="I18" s="111" t="s">
        <v>27</v>
      </c>
      <c r="J18" s="29" t="str">
        <f>'Rekapitulace stavby'!AN14</f>
        <v>Vyplň údaj</v>
      </c>
      <c r="L18" s="37"/>
    </row>
    <row r="19" spans="2:12" s="1" customFormat="1" ht="6.95" customHeight="1">
      <c r="B19" s="37"/>
      <c r="I19" s="109"/>
      <c r="L19" s="37"/>
    </row>
    <row r="20" spans="2:12" s="1" customFormat="1" ht="12" customHeight="1">
      <c r="B20" s="37"/>
      <c r="D20" s="108" t="s">
        <v>31</v>
      </c>
      <c r="I20" s="111" t="s">
        <v>24</v>
      </c>
      <c r="J20" s="110" t="s">
        <v>32</v>
      </c>
      <c r="L20" s="37"/>
    </row>
    <row r="21" spans="2:12" s="1" customFormat="1" ht="18" customHeight="1">
      <c r="B21" s="37"/>
      <c r="E21" s="110" t="s">
        <v>33</v>
      </c>
      <c r="I21" s="111" t="s">
        <v>27</v>
      </c>
      <c r="J21" s="110" t="s">
        <v>34</v>
      </c>
      <c r="L21" s="37"/>
    </row>
    <row r="22" spans="2:12" s="1" customFormat="1" ht="6.95" customHeight="1">
      <c r="B22" s="37"/>
      <c r="I22" s="109"/>
      <c r="L22" s="37"/>
    </row>
    <row r="23" spans="2:12" s="1" customFormat="1" ht="12" customHeight="1">
      <c r="B23" s="37"/>
      <c r="D23" s="108" t="s">
        <v>35</v>
      </c>
      <c r="I23" s="111" t="s">
        <v>24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27</v>
      </c>
      <c r="J24" s="110" t="str">
        <f>IF('Rekapitulace stavby'!AN20="","",'Rekapitulace stavby'!AN20)</f>
        <v/>
      </c>
      <c r="L24" s="37"/>
    </row>
    <row r="25" spans="2:12" s="1" customFormat="1" ht="6.95" customHeight="1">
      <c r="B25" s="37"/>
      <c r="I25" s="109"/>
      <c r="L25" s="37"/>
    </row>
    <row r="26" spans="2:12" s="1" customFormat="1" ht="12" customHeight="1">
      <c r="B26" s="37"/>
      <c r="D26" s="108" t="s">
        <v>36</v>
      </c>
      <c r="I26" s="109"/>
      <c r="L26" s="37"/>
    </row>
    <row r="27" spans="2:12" s="7" customFormat="1" ht="16.5" customHeight="1">
      <c r="B27" s="113"/>
      <c r="E27" s="304" t="s">
        <v>1</v>
      </c>
      <c r="F27" s="304"/>
      <c r="G27" s="304"/>
      <c r="H27" s="304"/>
      <c r="I27" s="114"/>
      <c r="L27" s="113"/>
    </row>
    <row r="28" spans="2:12" s="1" customFormat="1" ht="6.95" customHeight="1">
      <c r="B28" s="37"/>
      <c r="I28" s="109"/>
      <c r="L28" s="37"/>
    </row>
    <row r="29" spans="2:12" s="1" customFormat="1" ht="6.95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37</v>
      </c>
      <c r="I30" s="109"/>
      <c r="J30" s="117">
        <f>ROUND(J128, 2)</f>
        <v>0</v>
      </c>
      <c r="L30" s="37"/>
    </row>
    <row r="31" spans="2:12" s="1" customFormat="1" ht="6.95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5" customHeight="1">
      <c r="B32" s="37"/>
      <c r="F32" s="118" t="s">
        <v>39</v>
      </c>
      <c r="I32" s="119" t="s">
        <v>38</v>
      </c>
      <c r="J32" s="118" t="s">
        <v>40</v>
      </c>
      <c r="L32" s="37"/>
    </row>
    <row r="33" spans="2:12" s="1" customFormat="1" ht="14.45" customHeight="1">
      <c r="B33" s="37"/>
      <c r="D33" s="120" t="s">
        <v>41</v>
      </c>
      <c r="E33" s="108" t="s">
        <v>42</v>
      </c>
      <c r="F33" s="121">
        <f>ROUND((SUM(BE128:BE309)),  2)</f>
        <v>0</v>
      </c>
      <c r="I33" s="122">
        <v>0.21</v>
      </c>
      <c r="J33" s="121">
        <f>ROUND(((SUM(BE128:BE309))*I33),  2)</f>
        <v>0</v>
      </c>
      <c r="L33" s="37"/>
    </row>
    <row r="34" spans="2:12" s="1" customFormat="1" ht="14.45" customHeight="1">
      <c r="B34" s="37"/>
      <c r="E34" s="108" t="s">
        <v>43</v>
      </c>
      <c r="F34" s="121">
        <f>ROUND((SUM(BF128:BF309)),  2)</f>
        <v>0</v>
      </c>
      <c r="I34" s="122">
        <v>0.15</v>
      </c>
      <c r="J34" s="121">
        <f>ROUND(((SUM(BF128:BF309))*I34),  2)</f>
        <v>0</v>
      </c>
      <c r="L34" s="37"/>
    </row>
    <row r="35" spans="2:12" s="1" customFormat="1" ht="14.45" hidden="1" customHeight="1">
      <c r="B35" s="37"/>
      <c r="E35" s="108" t="s">
        <v>44</v>
      </c>
      <c r="F35" s="121">
        <f>ROUND((SUM(BG128:BG309)),  2)</f>
        <v>0</v>
      </c>
      <c r="I35" s="122">
        <v>0.21</v>
      </c>
      <c r="J35" s="121">
        <f>0</f>
        <v>0</v>
      </c>
      <c r="L35" s="37"/>
    </row>
    <row r="36" spans="2:12" s="1" customFormat="1" ht="14.45" hidden="1" customHeight="1">
      <c r="B36" s="37"/>
      <c r="E36" s="108" t="s">
        <v>45</v>
      </c>
      <c r="F36" s="121">
        <f>ROUND((SUM(BH128:BH309)),  2)</f>
        <v>0</v>
      </c>
      <c r="I36" s="122">
        <v>0.15</v>
      </c>
      <c r="J36" s="121">
        <f>0</f>
        <v>0</v>
      </c>
      <c r="L36" s="37"/>
    </row>
    <row r="37" spans="2:12" s="1" customFormat="1" ht="14.45" hidden="1" customHeight="1">
      <c r="B37" s="37"/>
      <c r="E37" s="108" t="s">
        <v>46</v>
      </c>
      <c r="F37" s="121">
        <f>ROUND((SUM(BI128:BI309)),  2)</f>
        <v>0</v>
      </c>
      <c r="I37" s="122">
        <v>0</v>
      </c>
      <c r="J37" s="121">
        <f>0</f>
        <v>0</v>
      </c>
      <c r="L37" s="37"/>
    </row>
    <row r="38" spans="2:12" s="1" customFormat="1" ht="6.95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47</v>
      </c>
      <c r="E39" s="125"/>
      <c r="F39" s="125"/>
      <c r="G39" s="126" t="s">
        <v>48</v>
      </c>
      <c r="H39" s="127" t="s">
        <v>49</v>
      </c>
      <c r="I39" s="128"/>
      <c r="J39" s="129">
        <f>SUM(J30:J37)</f>
        <v>0</v>
      </c>
      <c r="K39" s="130"/>
      <c r="L39" s="37"/>
    </row>
    <row r="40" spans="2:12" s="1" customFormat="1" ht="14.45" customHeight="1">
      <c r="B40" s="37"/>
      <c r="I40" s="109"/>
      <c r="L40" s="37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7"/>
      <c r="D50" s="131" t="s">
        <v>50</v>
      </c>
      <c r="E50" s="132"/>
      <c r="F50" s="132"/>
      <c r="G50" s="131" t="s">
        <v>51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7"/>
      <c r="D61" s="134" t="s">
        <v>52</v>
      </c>
      <c r="E61" s="135"/>
      <c r="F61" s="136" t="s">
        <v>53</v>
      </c>
      <c r="G61" s="134" t="s">
        <v>52</v>
      </c>
      <c r="H61" s="135"/>
      <c r="I61" s="137"/>
      <c r="J61" s="138" t="s">
        <v>53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7"/>
      <c r="D65" s="131" t="s">
        <v>54</v>
      </c>
      <c r="E65" s="132"/>
      <c r="F65" s="132"/>
      <c r="G65" s="131" t="s">
        <v>55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7"/>
      <c r="D76" s="134" t="s">
        <v>52</v>
      </c>
      <c r="E76" s="135"/>
      <c r="F76" s="136" t="s">
        <v>53</v>
      </c>
      <c r="G76" s="134" t="s">
        <v>52</v>
      </c>
      <c r="H76" s="135"/>
      <c r="I76" s="137"/>
      <c r="J76" s="138" t="s">
        <v>53</v>
      </c>
      <c r="K76" s="135"/>
      <c r="L76" s="37"/>
    </row>
    <row r="77" spans="2:12" s="1" customFormat="1" ht="14.45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5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5" customHeight="1">
      <c r="B82" s="33"/>
      <c r="C82" s="22" t="s">
        <v>94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5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16.5" customHeight="1">
      <c r="B85" s="33"/>
      <c r="C85" s="34"/>
      <c r="D85" s="34"/>
      <c r="E85" s="296" t="str">
        <f>E7</f>
        <v>Plynofikace areálu - Zoo Zlín - Lešná</v>
      </c>
      <c r="F85" s="297"/>
      <c r="G85" s="297"/>
      <c r="H85" s="297"/>
      <c r="I85" s="109"/>
      <c r="J85" s="34"/>
      <c r="K85" s="34"/>
      <c r="L85" s="37"/>
    </row>
    <row r="86" spans="2:47" s="1" customFormat="1" ht="12" customHeight="1">
      <c r="B86" s="33"/>
      <c r="C86" s="28" t="s">
        <v>92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9" t="str">
        <f>E9</f>
        <v>19-339-1 - Plynofikace areálu</v>
      </c>
      <c r="F87" s="295"/>
      <c r="G87" s="295"/>
      <c r="H87" s="295"/>
      <c r="I87" s="109"/>
      <c r="J87" s="34"/>
      <c r="K87" s="34"/>
      <c r="L87" s="37"/>
    </row>
    <row r="88" spans="2:47" s="1" customFormat="1" ht="6.95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>
        <f>IF(J12="","",J12)</f>
        <v>0</v>
      </c>
      <c r="K89" s="34"/>
      <c r="L89" s="37"/>
    </row>
    <row r="90" spans="2:47" s="1" customFormat="1" ht="6.95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2" customHeight="1">
      <c r="B91" s="33"/>
      <c r="C91" s="28" t="s">
        <v>23</v>
      </c>
      <c r="D91" s="34"/>
      <c r="E91" s="34"/>
      <c r="F91" s="26" t="str">
        <f>E15</f>
        <v>ZOO a zámek Zlín-Lešná, příspěvková organizace</v>
      </c>
      <c r="G91" s="34"/>
      <c r="H91" s="34"/>
      <c r="I91" s="111" t="s">
        <v>31</v>
      </c>
      <c r="J91" s="31" t="str">
        <f>E21</f>
        <v>Ing. Tomáš Můčka</v>
      </c>
      <c r="K91" s="34"/>
      <c r="L91" s="37"/>
    </row>
    <row r="92" spans="2:47" s="1" customFormat="1" ht="15.2" customHeight="1">
      <c r="B92" s="33"/>
      <c r="C92" s="28" t="s">
        <v>29</v>
      </c>
      <c r="D92" s="34"/>
      <c r="E92" s="34"/>
      <c r="F92" s="26" t="str">
        <f>IF(E18="","",E18)</f>
        <v>Vyplň údaj</v>
      </c>
      <c r="G92" s="34"/>
      <c r="H92" s="34"/>
      <c r="I92" s="111" t="s">
        <v>35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95</v>
      </c>
      <c r="D94" s="146"/>
      <c r="E94" s="146"/>
      <c r="F94" s="146"/>
      <c r="G94" s="146"/>
      <c r="H94" s="146"/>
      <c r="I94" s="147"/>
      <c r="J94" s="148" t="s">
        <v>96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" customHeight="1">
      <c r="B96" s="33"/>
      <c r="C96" s="149" t="s">
        <v>97</v>
      </c>
      <c r="D96" s="34"/>
      <c r="E96" s="34"/>
      <c r="F96" s="34"/>
      <c r="G96" s="34"/>
      <c r="H96" s="34"/>
      <c r="I96" s="109"/>
      <c r="J96" s="78">
        <f>J128</f>
        <v>0</v>
      </c>
      <c r="K96" s="34"/>
      <c r="L96" s="37"/>
      <c r="AU96" s="16" t="s">
        <v>98</v>
      </c>
    </row>
    <row r="97" spans="2:12" s="8" customFormat="1" ht="24.95" customHeight="1">
      <c r="B97" s="150"/>
      <c r="C97" s="151"/>
      <c r="D97" s="152" t="s">
        <v>99</v>
      </c>
      <c r="E97" s="153"/>
      <c r="F97" s="153"/>
      <c r="G97" s="153"/>
      <c r="H97" s="153"/>
      <c r="I97" s="154"/>
      <c r="J97" s="155">
        <f>J129</f>
        <v>0</v>
      </c>
      <c r="K97" s="151"/>
      <c r="L97" s="156"/>
    </row>
    <row r="98" spans="2:12" s="9" customFormat="1" ht="19.899999999999999" customHeight="1">
      <c r="B98" s="157"/>
      <c r="C98" s="158"/>
      <c r="D98" s="159" t="s">
        <v>100</v>
      </c>
      <c r="E98" s="160"/>
      <c r="F98" s="160"/>
      <c r="G98" s="160"/>
      <c r="H98" s="160"/>
      <c r="I98" s="161"/>
      <c r="J98" s="162">
        <f>J130</f>
        <v>0</v>
      </c>
      <c r="K98" s="158"/>
      <c r="L98" s="163"/>
    </row>
    <row r="99" spans="2:12" s="9" customFormat="1" ht="19.899999999999999" customHeight="1">
      <c r="B99" s="157"/>
      <c r="C99" s="158"/>
      <c r="D99" s="159" t="s">
        <v>101</v>
      </c>
      <c r="E99" s="160"/>
      <c r="F99" s="160"/>
      <c r="G99" s="160"/>
      <c r="H99" s="160"/>
      <c r="I99" s="161"/>
      <c r="J99" s="162">
        <f>J230</f>
        <v>0</v>
      </c>
      <c r="K99" s="158"/>
      <c r="L99" s="163"/>
    </row>
    <row r="100" spans="2:12" s="9" customFormat="1" ht="19.899999999999999" customHeight="1">
      <c r="B100" s="157"/>
      <c r="C100" s="158"/>
      <c r="D100" s="159" t="s">
        <v>102</v>
      </c>
      <c r="E100" s="160"/>
      <c r="F100" s="160"/>
      <c r="G100" s="160"/>
      <c r="H100" s="160"/>
      <c r="I100" s="161"/>
      <c r="J100" s="162">
        <f>J238</f>
        <v>0</v>
      </c>
      <c r="K100" s="158"/>
      <c r="L100" s="163"/>
    </row>
    <row r="101" spans="2:12" s="9" customFormat="1" ht="19.899999999999999" customHeight="1">
      <c r="B101" s="157"/>
      <c r="C101" s="158"/>
      <c r="D101" s="159" t="s">
        <v>103</v>
      </c>
      <c r="E101" s="160"/>
      <c r="F101" s="160"/>
      <c r="G101" s="160"/>
      <c r="H101" s="160"/>
      <c r="I101" s="161"/>
      <c r="J101" s="162">
        <f>J262</f>
        <v>0</v>
      </c>
      <c r="K101" s="158"/>
      <c r="L101" s="163"/>
    </row>
    <row r="102" spans="2:12" s="8" customFormat="1" ht="24.95" customHeight="1">
      <c r="B102" s="150"/>
      <c r="C102" s="151"/>
      <c r="D102" s="152" t="s">
        <v>104</v>
      </c>
      <c r="E102" s="153"/>
      <c r="F102" s="153"/>
      <c r="G102" s="153"/>
      <c r="H102" s="153"/>
      <c r="I102" s="154"/>
      <c r="J102" s="155">
        <f>J264</f>
        <v>0</v>
      </c>
      <c r="K102" s="151"/>
      <c r="L102" s="156"/>
    </row>
    <row r="103" spans="2:12" s="9" customFormat="1" ht="19.899999999999999" customHeight="1">
      <c r="B103" s="157"/>
      <c r="C103" s="158"/>
      <c r="D103" s="159" t="s">
        <v>105</v>
      </c>
      <c r="E103" s="160"/>
      <c r="F103" s="160"/>
      <c r="G103" s="160"/>
      <c r="H103" s="160"/>
      <c r="I103" s="161"/>
      <c r="J103" s="162">
        <f>J265</f>
        <v>0</v>
      </c>
      <c r="K103" s="158"/>
      <c r="L103" s="163"/>
    </row>
    <row r="104" spans="2:12" s="9" customFormat="1" ht="19.899999999999999" customHeight="1">
      <c r="B104" s="157"/>
      <c r="C104" s="158"/>
      <c r="D104" s="159" t="s">
        <v>106</v>
      </c>
      <c r="E104" s="160"/>
      <c r="F104" s="160"/>
      <c r="G104" s="160"/>
      <c r="H104" s="160"/>
      <c r="I104" s="161"/>
      <c r="J104" s="162">
        <f>J276</f>
        <v>0</v>
      </c>
      <c r="K104" s="158"/>
      <c r="L104" s="163"/>
    </row>
    <row r="105" spans="2:12" s="9" customFormat="1" ht="19.899999999999999" customHeight="1">
      <c r="B105" s="157"/>
      <c r="C105" s="158"/>
      <c r="D105" s="159" t="s">
        <v>107</v>
      </c>
      <c r="E105" s="160"/>
      <c r="F105" s="160"/>
      <c r="G105" s="160"/>
      <c r="H105" s="160"/>
      <c r="I105" s="161"/>
      <c r="J105" s="162">
        <f>J283</f>
        <v>0</v>
      </c>
      <c r="K105" s="158"/>
      <c r="L105" s="163"/>
    </row>
    <row r="106" spans="2:12" s="8" customFormat="1" ht="24.95" customHeight="1">
      <c r="B106" s="150"/>
      <c r="C106" s="151"/>
      <c r="D106" s="152" t="s">
        <v>108</v>
      </c>
      <c r="E106" s="153"/>
      <c r="F106" s="153"/>
      <c r="G106" s="153"/>
      <c r="H106" s="153"/>
      <c r="I106" s="154"/>
      <c r="J106" s="155">
        <f>J290</f>
        <v>0</v>
      </c>
      <c r="K106" s="151"/>
      <c r="L106" s="156"/>
    </row>
    <row r="107" spans="2:12" s="9" customFormat="1" ht="19.899999999999999" customHeight="1">
      <c r="B107" s="157"/>
      <c r="C107" s="158"/>
      <c r="D107" s="159" t="s">
        <v>109</v>
      </c>
      <c r="E107" s="160"/>
      <c r="F107" s="160"/>
      <c r="G107" s="160"/>
      <c r="H107" s="160"/>
      <c r="I107" s="161"/>
      <c r="J107" s="162">
        <f>J291</f>
        <v>0</v>
      </c>
      <c r="K107" s="158"/>
      <c r="L107" s="163"/>
    </row>
    <row r="108" spans="2:12" s="9" customFormat="1" ht="19.899999999999999" customHeight="1">
      <c r="B108" s="157"/>
      <c r="C108" s="158"/>
      <c r="D108" s="159" t="s">
        <v>110</v>
      </c>
      <c r="E108" s="160"/>
      <c r="F108" s="160"/>
      <c r="G108" s="160"/>
      <c r="H108" s="160"/>
      <c r="I108" s="161"/>
      <c r="J108" s="162">
        <f>J301</f>
        <v>0</v>
      </c>
      <c r="K108" s="158"/>
      <c r="L108" s="163"/>
    </row>
    <row r="109" spans="2:12" s="1" customFormat="1" ht="21.75" customHeight="1">
      <c r="B109" s="33"/>
      <c r="C109" s="34"/>
      <c r="D109" s="34"/>
      <c r="E109" s="34"/>
      <c r="F109" s="34"/>
      <c r="G109" s="34"/>
      <c r="H109" s="34"/>
      <c r="I109" s="109"/>
      <c r="J109" s="34"/>
      <c r="K109" s="34"/>
      <c r="L109" s="37"/>
    </row>
    <row r="110" spans="2:12" s="1" customFormat="1" ht="6.95" customHeight="1">
      <c r="B110" s="48"/>
      <c r="C110" s="49"/>
      <c r="D110" s="49"/>
      <c r="E110" s="49"/>
      <c r="F110" s="49"/>
      <c r="G110" s="49"/>
      <c r="H110" s="49"/>
      <c r="I110" s="141"/>
      <c r="J110" s="49"/>
      <c r="K110" s="49"/>
      <c r="L110" s="37"/>
    </row>
    <row r="114" spans="2:63" s="1" customFormat="1" ht="6.95" customHeight="1">
      <c r="B114" s="50"/>
      <c r="C114" s="51"/>
      <c r="D114" s="51"/>
      <c r="E114" s="51"/>
      <c r="F114" s="51"/>
      <c r="G114" s="51"/>
      <c r="H114" s="51"/>
      <c r="I114" s="144"/>
      <c r="J114" s="51"/>
      <c r="K114" s="51"/>
      <c r="L114" s="37"/>
    </row>
    <row r="115" spans="2:63" s="1" customFormat="1" ht="24.95" customHeight="1">
      <c r="B115" s="33"/>
      <c r="C115" s="22" t="s">
        <v>111</v>
      </c>
      <c r="D115" s="34"/>
      <c r="E115" s="34"/>
      <c r="F115" s="34"/>
      <c r="G115" s="34"/>
      <c r="H115" s="34"/>
      <c r="I115" s="109"/>
      <c r="J115" s="34"/>
      <c r="K115" s="34"/>
      <c r="L115" s="37"/>
    </row>
    <row r="116" spans="2:63" s="1" customFormat="1" ht="6.95" customHeight="1">
      <c r="B116" s="33"/>
      <c r="C116" s="34"/>
      <c r="D116" s="34"/>
      <c r="E116" s="34"/>
      <c r="F116" s="34"/>
      <c r="G116" s="34"/>
      <c r="H116" s="34"/>
      <c r="I116" s="109"/>
      <c r="J116" s="34"/>
      <c r="K116" s="34"/>
      <c r="L116" s="37"/>
    </row>
    <row r="117" spans="2:63" s="1" customFormat="1" ht="12" customHeight="1">
      <c r="B117" s="33"/>
      <c r="C117" s="28" t="s">
        <v>16</v>
      </c>
      <c r="D117" s="34"/>
      <c r="E117" s="34"/>
      <c r="F117" s="34"/>
      <c r="G117" s="34"/>
      <c r="H117" s="34"/>
      <c r="I117" s="109"/>
      <c r="J117" s="34"/>
      <c r="K117" s="34"/>
      <c r="L117" s="37"/>
    </row>
    <row r="118" spans="2:63" s="1" customFormat="1" ht="16.5" customHeight="1">
      <c r="B118" s="33"/>
      <c r="C118" s="34"/>
      <c r="D118" s="34"/>
      <c r="E118" s="296" t="str">
        <f>E7</f>
        <v>Plynofikace areálu - Zoo Zlín - Lešná</v>
      </c>
      <c r="F118" s="297"/>
      <c r="G118" s="297"/>
      <c r="H118" s="297"/>
      <c r="I118" s="109"/>
      <c r="J118" s="34"/>
      <c r="K118" s="34"/>
      <c r="L118" s="37"/>
    </row>
    <row r="119" spans="2:63" s="1" customFormat="1" ht="12" customHeight="1">
      <c r="B119" s="33"/>
      <c r="C119" s="28" t="s">
        <v>92</v>
      </c>
      <c r="D119" s="34"/>
      <c r="E119" s="34"/>
      <c r="F119" s="34"/>
      <c r="G119" s="34"/>
      <c r="H119" s="34"/>
      <c r="I119" s="109"/>
      <c r="J119" s="34"/>
      <c r="K119" s="34"/>
      <c r="L119" s="37"/>
    </row>
    <row r="120" spans="2:63" s="1" customFormat="1" ht="16.5" customHeight="1">
      <c r="B120" s="33"/>
      <c r="C120" s="34"/>
      <c r="D120" s="34"/>
      <c r="E120" s="279" t="str">
        <f>E9</f>
        <v>19-339-1 - Plynofikace areálu</v>
      </c>
      <c r="F120" s="295"/>
      <c r="G120" s="295"/>
      <c r="H120" s="295"/>
      <c r="I120" s="109"/>
      <c r="J120" s="34"/>
      <c r="K120" s="34"/>
      <c r="L120" s="37"/>
    </row>
    <row r="121" spans="2:63" s="1" customFormat="1" ht="6.95" customHeight="1">
      <c r="B121" s="33"/>
      <c r="C121" s="34"/>
      <c r="D121" s="34"/>
      <c r="E121" s="34"/>
      <c r="F121" s="34"/>
      <c r="G121" s="34"/>
      <c r="H121" s="34"/>
      <c r="I121" s="109"/>
      <c r="J121" s="34"/>
      <c r="K121" s="34"/>
      <c r="L121" s="37"/>
    </row>
    <row r="122" spans="2:63" s="1" customFormat="1" ht="12" customHeight="1">
      <c r="B122" s="33"/>
      <c r="C122" s="28" t="s">
        <v>20</v>
      </c>
      <c r="D122" s="34"/>
      <c r="E122" s="34"/>
      <c r="F122" s="26" t="str">
        <f>F12</f>
        <v xml:space="preserve"> </v>
      </c>
      <c r="G122" s="34"/>
      <c r="H122" s="34"/>
      <c r="I122" s="111" t="s">
        <v>22</v>
      </c>
      <c r="J122" s="60">
        <f>IF(J12="","",J12)</f>
        <v>0</v>
      </c>
      <c r="K122" s="34"/>
      <c r="L122" s="37"/>
    </row>
    <row r="123" spans="2:63" s="1" customFormat="1" ht="6.95" customHeight="1">
      <c r="B123" s="33"/>
      <c r="C123" s="34"/>
      <c r="D123" s="34"/>
      <c r="E123" s="34"/>
      <c r="F123" s="34"/>
      <c r="G123" s="34"/>
      <c r="H123" s="34"/>
      <c r="I123" s="109"/>
      <c r="J123" s="34"/>
      <c r="K123" s="34"/>
      <c r="L123" s="37"/>
    </row>
    <row r="124" spans="2:63" s="1" customFormat="1" ht="15.2" customHeight="1">
      <c r="B124" s="33"/>
      <c r="C124" s="28" t="s">
        <v>23</v>
      </c>
      <c r="D124" s="34"/>
      <c r="E124" s="34"/>
      <c r="F124" s="26" t="str">
        <f>E15</f>
        <v>ZOO a zámek Zlín-Lešná, příspěvková organizace</v>
      </c>
      <c r="G124" s="34"/>
      <c r="H124" s="34"/>
      <c r="I124" s="111" t="s">
        <v>31</v>
      </c>
      <c r="J124" s="31" t="str">
        <f>E21</f>
        <v>Ing. Tomáš Můčka</v>
      </c>
      <c r="K124" s="34"/>
      <c r="L124" s="37"/>
    </row>
    <row r="125" spans="2:63" s="1" customFormat="1" ht="15.2" customHeight="1">
      <c r="B125" s="33"/>
      <c r="C125" s="28" t="s">
        <v>29</v>
      </c>
      <c r="D125" s="34"/>
      <c r="E125" s="34"/>
      <c r="F125" s="26" t="str">
        <f>IF(E18="","",E18)</f>
        <v>Vyplň údaj</v>
      </c>
      <c r="G125" s="34"/>
      <c r="H125" s="34"/>
      <c r="I125" s="111" t="s">
        <v>35</v>
      </c>
      <c r="J125" s="31" t="str">
        <f>E24</f>
        <v xml:space="preserve"> </v>
      </c>
      <c r="K125" s="34"/>
      <c r="L125" s="37"/>
    </row>
    <row r="126" spans="2:63" s="1" customFormat="1" ht="10.35" customHeight="1">
      <c r="B126" s="33"/>
      <c r="C126" s="34"/>
      <c r="D126" s="34"/>
      <c r="E126" s="34"/>
      <c r="F126" s="34"/>
      <c r="G126" s="34"/>
      <c r="H126" s="34"/>
      <c r="I126" s="109"/>
      <c r="J126" s="34"/>
      <c r="K126" s="34"/>
      <c r="L126" s="37"/>
    </row>
    <row r="127" spans="2:63" s="10" customFormat="1" ht="29.25" customHeight="1">
      <c r="B127" s="164"/>
      <c r="C127" s="165" t="s">
        <v>112</v>
      </c>
      <c r="D127" s="166" t="s">
        <v>62</v>
      </c>
      <c r="E127" s="166" t="s">
        <v>58</v>
      </c>
      <c r="F127" s="166" t="s">
        <v>59</v>
      </c>
      <c r="G127" s="166" t="s">
        <v>113</v>
      </c>
      <c r="H127" s="166" t="s">
        <v>114</v>
      </c>
      <c r="I127" s="167" t="s">
        <v>115</v>
      </c>
      <c r="J127" s="168" t="s">
        <v>96</v>
      </c>
      <c r="K127" s="169" t="s">
        <v>116</v>
      </c>
      <c r="L127" s="170"/>
      <c r="M127" s="69" t="s">
        <v>1</v>
      </c>
      <c r="N127" s="70" t="s">
        <v>41</v>
      </c>
      <c r="O127" s="70" t="s">
        <v>117</v>
      </c>
      <c r="P127" s="70" t="s">
        <v>118</v>
      </c>
      <c r="Q127" s="70" t="s">
        <v>119</v>
      </c>
      <c r="R127" s="70" t="s">
        <v>120</v>
      </c>
      <c r="S127" s="70" t="s">
        <v>121</v>
      </c>
      <c r="T127" s="71" t="s">
        <v>122</v>
      </c>
    </row>
    <row r="128" spans="2:63" s="1" customFormat="1" ht="22.9" customHeight="1">
      <c r="B128" s="33"/>
      <c r="C128" s="76" t="s">
        <v>123</v>
      </c>
      <c r="D128" s="34"/>
      <c r="E128" s="34"/>
      <c r="F128" s="34"/>
      <c r="G128" s="34"/>
      <c r="H128" s="34"/>
      <c r="I128" s="109"/>
      <c r="J128" s="171">
        <f>BK128</f>
        <v>0</v>
      </c>
      <c r="K128" s="34"/>
      <c r="L128" s="37"/>
      <c r="M128" s="72"/>
      <c r="N128" s="73"/>
      <c r="O128" s="73"/>
      <c r="P128" s="172">
        <f>P129+P264+P290</f>
        <v>0</v>
      </c>
      <c r="Q128" s="73"/>
      <c r="R128" s="172">
        <f>R129+R264+R290</f>
        <v>996.01471555000001</v>
      </c>
      <c r="S128" s="73"/>
      <c r="T128" s="173">
        <f>T129+T264+T290</f>
        <v>0</v>
      </c>
      <c r="AT128" s="16" t="s">
        <v>76</v>
      </c>
      <c r="AU128" s="16" t="s">
        <v>98</v>
      </c>
      <c r="BK128" s="174">
        <f>BK129+BK264+BK290</f>
        <v>0</v>
      </c>
    </row>
    <row r="129" spans="2:65" s="11" customFormat="1" ht="25.9" customHeight="1">
      <c r="B129" s="175"/>
      <c r="C129" s="176"/>
      <c r="D129" s="177" t="s">
        <v>76</v>
      </c>
      <c r="E129" s="178" t="s">
        <v>124</v>
      </c>
      <c r="F129" s="178" t="s">
        <v>125</v>
      </c>
      <c r="G129" s="176"/>
      <c r="H129" s="176"/>
      <c r="I129" s="179"/>
      <c r="J129" s="180">
        <f>BK129</f>
        <v>0</v>
      </c>
      <c r="K129" s="176"/>
      <c r="L129" s="181"/>
      <c r="M129" s="182"/>
      <c r="N129" s="183"/>
      <c r="O129" s="183"/>
      <c r="P129" s="184">
        <f>P130+P230+P238+P262</f>
        <v>0</v>
      </c>
      <c r="Q129" s="183"/>
      <c r="R129" s="184">
        <f>R130+R230+R238+R262</f>
        <v>991.49137555000004</v>
      </c>
      <c r="S129" s="183"/>
      <c r="T129" s="185">
        <f>T130+T230+T238+T262</f>
        <v>0</v>
      </c>
      <c r="AR129" s="186" t="s">
        <v>85</v>
      </c>
      <c r="AT129" s="187" t="s">
        <v>76</v>
      </c>
      <c r="AU129" s="187" t="s">
        <v>77</v>
      </c>
      <c r="AY129" s="186" t="s">
        <v>126</v>
      </c>
      <c r="BK129" s="188">
        <f>BK130+BK230+BK238+BK262</f>
        <v>0</v>
      </c>
    </row>
    <row r="130" spans="2:65" s="11" customFormat="1" ht="22.9" customHeight="1">
      <c r="B130" s="175"/>
      <c r="C130" s="176"/>
      <c r="D130" s="177" t="s">
        <v>76</v>
      </c>
      <c r="E130" s="189" t="s">
        <v>85</v>
      </c>
      <c r="F130" s="189" t="s">
        <v>127</v>
      </c>
      <c r="G130" s="176"/>
      <c r="H130" s="176"/>
      <c r="I130" s="179"/>
      <c r="J130" s="190">
        <f>BK130</f>
        <v>0</v>
      </c>
      <c r="K130" s="176"/>
      <c r="L130" s="181"/>
      <c r="M130" s="182"/>
      <c r="N130" s="183"/>
      <c r="O130" s="183"/>
      <c r="P130" s="184">
        <f>SUM(P131:P229)</f>
        <v>0</v>
      </c>
      <c r="Q130" s="183"/>
      <c r="R130" s="184">
        <f>SUM(R131:R229)</f>
        <v>862.67770100000007</v>
      </c>
      <c r="S130" s="183"/>
      <c r="T130" s="185">
        <f>SUM(T131:T229)</f>
        <v>0</v>
      </c>
      <c r="AR130" s="186" t="s">
        <v>85</v>
      </c>
      <c r="AT130" s="187" t="s">
        <v>76</v>
      </c>
      <c r="AU130" s="187" t="s">
        <v>85</v>
      </c>
      <c r="AY130" s="186" t="s">
        <v>126</v>
      </c>
      <c r="BK130" s="188">
        <f>SUM(BK131:BK229)</f>
        <v>0</v>
      </c>
    </row>
    <row r="131" spans="2:65" s="1" customFormat="1" ht="24" customHeight="1">
      <c r="B131" s="33"/>
      <c r="C131" s="191" t="s">
        <v>85</v>
      </c>
      <c r="D131" s="191" t="s">
        <v>128</v>
      </c>
      <c r="E131" s="192" t="s">
        <v>129</v>
      </c>
      <c r="F131" s="193" t="s">
        <v>130</v>
      </c>
      <c r="G131" s="194" t="s">
        <v>131</v>
      </c>
      <c r="H131" s="195">
        <v>317.27999999999997</v>
      </c>
      <c r="I131" s="196"/>
      <c r="J131" s="197">
        <f>ROUND(I131*H131,2)</f>
        <v>0</v>
      </c>
      <c r="K131" s="193" t="s">
        <v>132</v>
      </c>
      <c r="L131" s="37"/>
      <c r="M131" s="198" t="s">
        <v>1</v>
      </c>
      <c r="N131" s="199" t="s">
        <v>42</v>
      </c>
      <c r="O131" s="65"/>
      <c r="P131" s="200">
        <f>O131*H131</f>
        <v>0</v>
      </c>
      <c r="Q131" s="200">
        <v>0</v>
      </c>
      <c r="R131" s="200">
        <f>Q131*H131</f>
        <v>0</v>
      </c>
      <c r="S131" s="200">
        <v>0</v>
      </c>
      <c r="T131" s="201">
        <f>S131*H131</f>
        <v>0</v>
      </c>
      <c r="AR131" s="202" t="s">
        <v>133</v>
      </c>
      <c r="AT131" s="202" t="s">
        <v>128</v>
      </c>
      <c r="AU131" s="202" t="s">
        <v>87</v>
      </c>
      <c r="AY131" s="16" t="s">
        <v>126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16" t="s">
        <v>85</v>
      </c>
      <c r="BK131" s="203">
        <f>ROUND(I131*H131,2)</f>
        <v>0</v>
      </c>
      <c r="BL131" s="16" t="s">
        <v>133</v>
      </c>
      <c r="BM131" s="202" t="s">
        <v>134</v>
      </c>
    </row>
    <row r="132" spans="2:65" s="12" customFormat="1">
      <c r="B132" s="204"/>
      <c r="C132" s="205"/>
      <c r="D132" s="206" t="s">
        <v>135</v>
      </c>
      <c r="E132" s="207" t="s">
        <v>1</v>
      </c>
      <c r="F132" s="208" t="s">
        <v>136</v>
      </c>
      <c r="G132" s="205"/>
      <c r="H132" s="209">
        <v>209.28</v>
      </c>
      <c r="I132" s="210"/>
      <c r="J132" s="205"/>
      <c r="K132" s="205"/>
      <c r="L132" s="211"/>
      <c r="M132" s="212"/>
      <c r="N132" s="213"/>
      <c r="O132" s="213"/>
      <c r="P132" s="213"/>
      <c r="Q132" s="213"/>
      <c r="R132" s="213"/>
      <c r="S132" s="213"/>
      <c r="T132" s="214"/>
      <c r="AT132" s="215" t="s">
        <v>135</v>
      </c>
      <c r="AU132" s="215" t="s">
        <v>87</v>
      </c>
      <c r="AV132" s="12" t="s">
        <v>87</v>
      </c>
      <c r="AW132" s="12" t="s">
        <v>137</v>
      </c>
      <c r="AX132" s="12" t="s">
        <v>77</v>
      </c>
      <c r="AY132" s="215" t="s">
        <v>126</v>
      </c>
    </row>
    <row r="133" spans="2:65" s="12" customFormat="1">
      <c r="B133" s="204"/>
      <c r="C133" s="205"/>
      <c r="D133" s="206" t="s">
        <v>135</v>
      </c>
      <c r="E133" s="207" t="s">
        <v>1</v>
      </c>
      <c r="F133" s="208" t="s">
        <v>138</v>
      </c>
      <c r="G133" s="205"/>
      <c r="H133" s="209">
        <v>108</v>
      </c>
      <c r="I133" s="210"/>
      <c r="J133" s="205"/>
      <c r="K133" s="205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135</v>
      </c>
      <c r="AU133" s="215" t="s">
        <v>87</v>
      </c>
      <c r="AV133" s="12" t="s">
        <v>87</v>
      </c>
      <c r="AW133" s="12" t="s">
        <v>137</v>
      </c>
      <c r="AX133" s="12" t="s">
        <v>77</v>
      </c>
      <c r="AY133" s="215" t="s">
        <v>126</v>
      </c>
    </row>
    <row r="134" spans="2:65" s="13" customFormat="1">
      <c r="B134" s="216"/>
      <c r="C134" s="217"/>
      <c r="D134" s="206" t="s">
        <v>135</v>
      </c>
      <c r="E134" s="218" t="s">
        <v>1</v>
      </c>
      <c r="F134" s="219" t="s">
        <v>139</v>
      </c>
      <c r="G134" s="217"/>
      <c r="H134" s="220">
        <v>317.27999999999997</v>
      </c>
      <c r="I134" s="221"/>
      <c r="J134" s="217"/>
      <c r="K134" s="217"/>
      <c r="L134" s="222"/>
      <c r="M134" s="223"/>
      <c r="N134" s="224"/>
      <c r="O134" s="224"/>
      <c r="P134" s="224"/>
      <c r="Q134" s="224"/>
      <c r="R134" s="224"/>
      <c r="S134" s="224"/>
      <c r="T134" s="225"/>
      <c r="AT134" s="226" t="s">
        <v>135</v>
      </c>
      <c r="AU134" s="226" t="s">
        <v>87</v>
      </c>
      <c r="AV134" s="13" t="s">
        <v>133</v>
      </c>
      <c r="AW134" s="13" t="s">
        <v>137</v>
      </c>
      <c r="AX134" s="13" t="s">
        <v>85</v>
      </c>
      <c r="AY134" s="226" t="s">
        <v>126</v>
      </c>
    </row>
    <row r="135" spans="2:65" s="1" customFormat="1" ht="36" customHeight="1">
      <c r="B135" s="33"/>
      <c r="C135" s="191" t="s">
        <v>87</v>
      </c>
      <c r="D135" s="191" t="s">
        <v>128</v>
      </c>
      <c r="E135" s="192" t="s">
        <v>140</v>
      </c>
      <c r="F135" s="193" t="s">
        <v>141</v>
      </c>
      <c r="G135" s="194" t="s">
        <v>142</v>
      </c>
      <c r="H135" s="195">
        <v>40.22</v>
      </c>
      <c r="I135" s="196"/>
      <c r="J135" s="197">
        <f>ROUND(I135*H135,2)</f>
        <v>0</v>
      </c>
      <c r="K135" s="193" t="s">
        <v>132</v>
      </c>
      <c r="L135" s="37"/>
      <c r="M135" s="198" t="s">
        <v>1</v>
      </c>
      <c r="N135" s="199" t="s">
        <v>42</v>
      </c>
      <c r="O135" s="65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AR135" s="202" t="s">
        <v>133</v>
      </c>
      <c r="AT135" s="202" t="s">
        <v>128</v>
      </c>
      <c r="AU135" s="202" t="s">
        <v>87</v>
      </c>
      <c r="AY135" s="16" t="s">
        <v>126</v>
      </c>
      <c r="BE135" s="203">
        <f>IF(N135="základní",J135,0)</f>
        <v>0</v>
      </c>
      <c r="BF135" s="203">
        <f>IF(N135="snížená",J135,0)</f>
        <v>0</v>
      </c>
      <c r="BG135" s="203">
        <f>IF(N135="zákl. přenesená",J135,0)</f>
        <v>0</v>
      </c>
      <c r="BH135" s="203">
        <f>IF(N135="sníž. přenesená",J135,0)</f>
        <v>0</v>
      </c>
      <c r="BI135" s="203">
        <f>IF(N135="nulová",J135,0)</f>
        <v>0</v>
      </c>
      <c r="BJ135" s="16" t="s">
        <v>85</v>
      </c>
      <c r="BK135" s="203">
        <f>ROUND(I135*H135,2)</f>
        <v>0</v>
      </c>
      <c r="BL135" s="16" t="s">
        <v>133</v>
      </c>
      <c r="BM135" s="202" t="s">
        <v>143</v>
      </c>
    </row>
    <row r="136" spans="2:65" s="12" customFormat="1">
      <c r="B136" s="204"/>
      <c r="C136" s="205"/>
      <c r="D136" s="206" t="s">
        <v>135</v>
      </c>
      <c r="E136" s="207" t="s">
        <v>1</v>
      </c>
      <c r="F136" s="208" t="s">
        <v>144</v>
      </c>
      <c r="G136" s="205"/>
      <c r="H136" s="209">
        <v>26.72</v>
      </c>
      <c r="I136" s="210"/>
      <c r="J136" s="205"/>
      <c r="K136" s="205"/>
      <c r="L136" s="211"/>
      <c r="M136" s="212"/>
      <c r="N136" s="213"/>
      <c r="O136" s="213"/>
      <c r="P136" s="213"/>
      <c r="Q136" s="213"/>
      <c r="R136" s="213"/>
      <c r="S136" s="213"/>
      <c r="T136" s="214"/>
      <c r="AT136" s="215" t="s">
        <v>135</v>
      </c>
      <c r="AU136" s="215" t="s">
        <v>87</v>
      </c>
      <c r="AV136" s="12" t="s">
        <v>87</v>
      </c>
      <c r="AW136" s="12" t="s">
        <v>137</v>
      </c>
      <c r="AX136" s="12" t="s">
        <v>77</v>
      </c>
      <c r="AY136" s="215" t="s">
        <v>126</v>
      </c>
    </row>
    <row r="137" spans="2:65" s="12" customFormat="1">
      <c r="B137" s="204"/>
      <c r="C137" s="205"/>
      <c r="D137" s="206" t="s">
        <v>135</v>
      </c>
      <c r="E137" s="207" t="s">
        <v>1</v>
      </c>
      <c r="F137" s="208" t="s">
        <v>145</v>
      </c>
      <c r="G137" s="205"/>
      <c r="H137" s="209">
        <v>13.5</v>
      </c>
      <c r="I137" s="210"/>
      <c r="J137" s="205"/>
      <c r="K137" s="205"/>
      <c r="L137" s="211"/>
      <c r="M137" s="212"/>
      <c r="N137" s="213"/>
      <c r="O137" s="213"/>
      <c r="P137" s="213"/>
      <c r="Q137" s="213"/>
      <c r="R137" s="213"/>
      <c r="S137" s="213"/>
      <c r="T137" s="214"/>
      <c r="AT137" s="215" t="s">
        <v>135</v>
      </c>
      <c r="AU137" s="215" t="s">
        <v>87</v>
      </c>
      <c r="AV137" s="12" t="s">
        <v>87</v>
      </c>
      <c r="AW137" s="12" t="s">
        <v>137</v>
      </c>
      <c r="AX137" s="12" t="s">
        <v>77</v>
      </c>
      <c r="AY137" s="215" t="s">
        <v>126</v>
      </c>
    </row>
    <row r="138" spans="2:65" s="13" customFormat="1">
      <c r="B138" s="216"/>
      <c r="C138" s="217"/>
      <c r="D138" s="206" t="s">
        <v>135</v>
      </c>
      <c r="E138" s="218" t="s">
        <v>1</v>
      </c>
      <c r="F138" s="219" t="s">
        <v>139</v>
      </c>
      <c r="G138" s="217"/>
      <c r="H138" s="220">
        <v>40.22</v>
      </c>
      <c r="I138" s="221"/>
      <c r="J138" s="217"/>
      <c r="K138" s="217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135</v>
      </c>
      <c r="AU138" s="226" t="s">
        <v>87</v>
      </c>
      <c r="AV138" s="13" t="s">
        <v>133</v>
      </c>
      <c r="AW138" s="13" t="s">
        <v>137</v>
      </c>
      <c r="AX138" s="13" t="s">
        <v>85</v>
      </c>
      <c r="AY138" s="226" t="s">
        <v>126</v>
      </c>
    </row>
    <row r="139" spans="2:65" s="1" customFormat="1" ht="84" customHeight="1">
      <c r="B139" s="33"/>
      <c r="C139" s="191" t="s">
        <v>146</v>
      </c>
      <c r="D139" s="191" t="s">
        <v>128</v>
      </c>
      <c r="E139" s="192" t="s">
        <v>147</v>
      </c>
      <c r="F139" s="193" t="s">
        <v>148</v>
      </c>
      <c r="G139" s="194" t="s">
        <v>149</v>
      </c>
      <c r="H139" s="195">
        <v>2.2999999999999998</v>
      </c>
      <c r="I139" s="196"/>
      <c r="J139" s="197">
        <f>ROUND(I139*H139,2)</f>
        <v>0</v>
      </c>
      <c r="K139" s="193" t="s">
        <v>132</v>
      </c>
      <c r="L139" s="37"/>
      <c r="M139" s="198" t="s">
        <v>1</v>
      </c>
      <c r="N139" s="199" t="s">
        <v>42</v>
      </c>
      <c r="O139" s="65"/>
      <c r="P139" s="200">
        <f>O139*H139</f>
        <v>0</v>
      </c>
      <c r="Q139" s="200">
        <v>1.269E-2</v>
      </c>
      <c r="R139" s="200">
        <f>Q139*H139</f>
        <v>2.9186999999999998E-2</v>
      </c>
      <c r="S139" s="200">
        <v>0</v>
      </c>
      <c r="T139" s="201">
        <f>S139*H139</f>
        <v>0</v>
      </c>
      <c r="AR139" s="202" t="s">
        <v>133</v>
      </c>
      <c r="AT139" s="202" t="s">
        <v>128</v>
      </c>
      <c r="AU139" s="202" t="s">
        <v>87</v>
      </c>
      <c r="AY139" s="16" t="s">
        <v>126</v>
      </c>
      <c r="BE139" s="203">
        <f>IF(N139="základní",J139,0)</f>
        <v>0</v>
      </c>
      <c r="BF139" s="203">
        <f>IF(N139="snížená",J139,0)</f>
        <v>0</v>
      </c>
      <c r="BG139" s="203">
        <f>IF(N139="zákl. přenesená",J139,0)</f>
        <v>0</v>
      </c>
      <c r="BH139" s="203">
        <f>IF(N139="sníž. přenesená",J139,0)</f>
        <v>0</v>
      </c>
      <c r="BI139" s="203">
        <f>IF(N139="nulová",J139,0)</f>
        <v>0</v>
      </c>
      <c r="BJ139" s="16" t="s">
        <v>85</v>
      </c>
      <c r="BK139" s="203">
        <f>ROUND(I139*H139,2)</f>
        <v>0</v>
      </c>
      <c r="BL139" s="16" t="s">
        <v>133</v>
      </c>
      <c r="BM139" s="202" t="s">
        <v>150</v>
      </c>
    </row>
    <row r="140" spans="2:65" s="12" customFormat="1">
      <c r="B140" s="204"/>
      <c r="C140" s="205"/>
      <c r="D140" s="206" t="s">
        <v>135</v>
      </c>
      <c r="E140" s="207" t="s">
        <v>1</v>
      </c>
      <c r="F140" s="208" t="s">
        <v>151</v>
      </c>
      <c r="G140" s="205"/>
      <c r="H140" s="209">
        <v>1.1000000000000001</v>
      </c>
      <c r="I140" s="210"/>
      <c r="J140" s="205"/>
      <c r="K140" s="205"/>
      <c r="L140" s="211"/>
      <c r="M140" s="212"/>
      <c r="N140" s="213"/>
      <c r="O140" s="213"/>
      <c r="P140" s="213"/>
      <c r="Q140" s="213"/>
      <c r="R140" s="213"/>
      <c r="S140" s="213"/>
      <c r="T140" s="214"/>
      <c r="AT140" s="215" t="s">
        <v>135</v>
      </c>
      <c r="AU140" s="215" t="s">
        <v>87</v>
      </c>
      <c r="AV140" s="12" t="s">
        <v>87</v>
      </c>
      <c r="AW140" s="12" t="s">
        <v>137</v>
      </c>
      <c r="AX140" s="12" t="s">
        <v>77</v>
      </c>
      <c r="AY140" s="215" t="s">
        <v>126</v>
      </c>
    </row>
    <row r="141" spans="2:65" s="12" customFormat="1">
      <c r="B141" s="204"/>
      <c r="C141" s="205"/>
      <c r="D141" s="206" t="s">
        <v>135</v>
      </c>
      <c r="E141" s="207" t="s">
        <v>1</v>
      </c>
      <c r="F141" s="208" t="s">
        <v>152</v>
      </c>
      <c r="G141" s="205"/>
      <c r="H141" s="209">
        <v>1.2</v>
      </c>
      <c r="I141" s="210"/>
      <c r="J141" s="205"/>
      <c r="K141" s="205"/>
      <c r="L141" s="211"/>
      <c r="M141" s="212"/>
      <c r="N141" s="213"/>
      <c r="O141" s="213"/>
      <c r="P141" s="213"/>
      <c r="Q141" s="213"/>
      <c r="R141" s="213"/>
      <c r="S141" s="213"/>
      <c r="T141" s="214"/>
      <c r="AT141" s="215" t="s">
        <v>135</v>
      </c>
      <c r="AU141" s="215" t="s">
        <v>87</v>
      </c>
      <c r="AV141" s="12" t="s">
        <v>87</v>
      </c>
      <c r="AW141" s="12" t="s">
        <v>137</v>
      </c>
      <c r="AX141" s="12" t="s">
        <v>77</v>
      </c>
      <c r="AY141" s="215" t="s">
        <v>126</v>
      </c>
    </row>
    <row r="142" spans="2:65" s="13" customFormat="1">
      <c r="B142" s="216"/>
      <c r="C142" s="217"/>
      <c r="D142" s="206" t="s">
        <v>135</v>
      </c>
      <c r="E142" s="218" t="s">
        <v>1</v>
      </c>
      <c r="F142" s="219" t="s">
        <v>139</v>
      </c>
      <c r="G142" s="217"/>
      <c r="H142" s="220">
        <v>2.2999999999999998</v>
      </c>
      <c r="I142" s="221"/>
      <c r="J142" s="217"/>
      <c r="K142" s="217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135</v>
      </c>
      <c r="AU142" s="226" t="s">
        <v>87</v>
      </c>
      <c r="AV142" s="13" t="s">
        <v>133</v>
      </c>
      <c r="AW142" s="13" t="s">
        <v>137</v>
      </c>
      <c r="AX142" s="13" t="s">
        <v>85</v>
      </c>
      <c r="AY142" s="226" t="s">
        <v>126</v>
      </c>
    </row>
    <row r="143" spans="2:65" s="1" customFormat="1" ht="84" customHeight="1">
      <c r="B143" s="33"/>
      <c r="C143" s="191" t="s">
        <v>133</v>
      </c>
      <c r="D143" s="191" t="s">
        <v>128</v>
      </c>
      <c r="E143" s="192" t="s">
        <v>153</v>
      </c>
      <c r="F143" s="193" t="s">
        <v>154</v>
      </c>
      <c r="G143" s="194" t="s">
        <v>149</v>
      </c>
      <c r="H143" s="195">
        <v>95</v>
      </c>
      <c r="I143" s="196"/>
      <c r="J143" s="197">
        <f>ROUND(I143*H143,2)</f>
        <v>0</v>
      </c>
      <c r="K143" s="193" t="s">
        <v>132</v>
      </c>
      <c r="L143" s="37"/>
      <c r="M143" s="198" t="s">
        <v>1</v>
      </c>
      <c r="N143" s="199" t="s">
        <v>42</v>
      </c>
      <c r="O143" s="65"/>
      <c r="P143" s="200">
        <f>O143*H143</f>
        <v>0</v>
      </c>
      <c r="Q143" s="200">
        <v>3.6900000000000002E-2</v>
      </c>
      <c r="R143" s="200">
        <f>Q143*H143</f>
        <v>3.5055000000000001</v>
      </c>
      <c r="S143" s="200">
        <v>0</v>
      </c>
      <c r="T143" s="201">
        <f>S143*H143</f>
        <v>0</v>
      </c>
      <c r="AR143" s="202" t="s">
        <v>133</v>
      </c>
      <c r="AT143" s="202" t="s">
        <v>128</v>
      </c>
      <c r="AU143" s="202" t="s">
        <v>87</v>
      </c>
      <c r="AY143" s="16" t="s">
        <v>126</v>
      </c>
      <c r="BE143" s="203">
        <f>IF(N143="základní",J143,0)</f>
        <v>0</v>
      </c>
      <c r="BF143" s="203">
        <f>IF(N143="snížená",J143,0)</f>
        <v>0</v>
      </c>
      <c r="BG143" s="203">
        <f>IF(N143="zákl. přenesená",J143,0)</f>
        <v>0</v>
      </c>
      <c r="BH143" s="203">
        <f>IF(N143="sníž. přenesená",J143,0)</f>
        <v>0</v>
      </c>
      <c r="BI143" s="203">
        <f>IF(N143="nulová",J143,0)</f>
        <v>0</v>
      </c>
      <c r="BJ143" s="16" t="s">
        <v>85</v>
      </c>
      <c r="BK143" s="203">
        <f>ROUND(I143*H143,2)</f>
        <v>0</v>
      </c>
      <c r="BL143" s="16" t="s">
        <v>133</v>
      </c>
      <c r="BM143" s="202" t="s">
        <v>155</v>
      </c>
    </row>
    <row r="144" spans="2:65" s="12" customFormat="1">
      <c r="B144" s="204"/>
      <c r="C144" s="205"/>
      <c r="D144" s="206" t="s">
        <v>135</v>
      </c>
      <c r="E144" s="207" t="s">
        <v>1</v>
      </c>
      <c r="F144" s="208" t="s">
        <v>156</v>
      </c>
      <c r="G144" s="205"/>
      <c r="H144" s="209">
        <v>4.4000000000000004</v>
      </c>
      <c r="I144" s="210"/>
      <c r="J144" s="205"/>
      <c r="K144" s="205"/>
      <c r="L144" s="211"/>
      <c r="M144" s="212"/>
      <c r="N144" s="213"/>
      <c r="O144" s="213"/>
      <c r="P144" s="213"/>
      <c r="Q144" s="213"/>
      <c r="R144" s="213"/>
      <c r="S144" s="213"/>
      <c r="T144" s="214"/>
      <c r="AT144" s="215" t="s">
        <v>135</v>
      </c>
      <c r="AU144" s="215" t="s">
        <v>87</v>
      </c>
      <c r="AV144" s="12" t="s">
        <v>87</v>
      </c>
      <c r="AW144" s="12" t="s">
        <v>137</v>
      </c>
      <c r="AX144" s="12" t="s">
        <v>77</v>
      </c>
      <c r="AY144" s="215" t="s">
        <v>126</v>
      </c>
    </row>
    <row r="145" spans="2:65" s="12" customFormat="1">
      <c r="B145" s="204"/>
      <c r="C145" s="205"/>
      <c r="D145" s="206" t="s">
        <v>135</v>
      </c>
      <c r="E145" s="207" t="s">
        <v>1</v>
      </c>
      <c r="F145" s="208" t="s">
        <v>157</v>
      </c>
      <c r="G145" s="205"/>
      <c r="H145" s="209">
        <v>0.6</v>
      </c>
      <c r="I145" s="210"/>
      <c r="J145" s="205"/>
      <c r="K145" s="205"/>
      <c r="L145" s="211"/>
      <c r="M145" s="212"/>
      <c r="N145" s="213"/>
      <c r="O145" s="213"/>
      <c r="P145" s="213"/>
      <c r="Q145" s="213"/>
      <c r="R145" s="213"/>
      <c r="S145" s="213"/>
      <c r="T145" s="214"/>
      <c r="AT145" s="215" t="s">
        <v>135</v>
      </c>
      <c r="AU145" s="215" t="s">
        <v>87</v>
      </c>
      <c r="AV145" s="12" t="s">
        <v>87</v>
      </c>
      <c r="AW145" s="12" t="s">
        <v>137</v>
      </c>
      <c r="AX145" s="12" t="s">
        <v>77</v>
      </c>
      <c r="AY145" s="215" t="s">
        <v>126</v>
      </c>
    </row>
    <row r="146" spans="2:65" s="12" customFormat="1">
      <c r="B146" s="204"/>
      <c r="C146" s="205"/>
      <c r="D146" s="206" t="s">
        <v>135</v>
      </c>
      <c r="E146" s="207" t="s">
        <v>1</v>
      </c>
      <c r="F146" s="208" t="s">
        <v>158</v>
      </c>
      <c r="G146" s="205"/>
      <c r="H146" s="209">
        <v>90</v>
      </c>
      <c r="I146" s="210"/>
      <c r="J146" s="205"/>
      <c r="K146" s="205"/>
      <c r="L146" s="211"/>
      <c r="M146" s="212"/>
      <c r="N146" s="213"/>
      <c r="O146" s="213"/>
      <c r="P146" s="213"/>
      <c r="Q146" s="213"/>
      <c r="R146" s="213"/>
      <c r="S146" s="213"/>
      <c r="T146" s="214"/>
      <c r="AT146" s="215" t="s">
        <v>135</v>
      </c>
      <c r="AU146" s="215" t="s">
        <v>87</v>
      </c>
      <c r="AV146" s="12" t="s">
        <v>87</v>
      </c>
      <c r="AW146" s="12" t="s">
        <v>137</v>
      </c>
      <c r="AX146" s="12" t="s">
        <v>77</v>
      </c>
      <c r="AY146" s="215" t="s">
        <v>126</v>
      </c>
    </row>
    <row r="147" spans="2:65" s="13" customFormat="1">
      <c r="B147" s="216"/>
      <c r="C147" s="217"/>
      <c r="D147" s="206" t="s">
        <v>135</v>
      </c>
      <c r="E147" s="218" t="s">
        <v>1</v>
      </c>
      <c r="F147" s="219" t="s">
        <v>139</v>
      </c>
      <c r="G147" s="217"/>
      <c r="H147" s="220">
        <v>95</v>
      </c>
      <c r="I147" s="221"/>
      <c r="J147" s="217"/>
      <c r="K147" s="217"/>
      <c r="L147" s="222"/>
      <c r="M147" s="223"/>
      <c r="N147" s="224"/>
      <c r="O147" s="224"/>
      <c r="P147" s="224"/>
      <c r="Q147" s="224"/>
      <c r="R147" s="224"/>
      <c r="S147" s="224"/>
      <c r="T147" s="225"/>
      <c r="AT147" s="226" t="s">
        <v>135</v>
      </c>
      <c r="AU147" s="226" t="s">
        <v>87</v>
      </c>
      <c r="AV147" s="13" t="s">
        <v>133</v>
      </c>
      <c r="AW147" s="13" t="s">
        <v>137</v>
      </c>
      <c r="AX147" s="13" t="s">
        <v>85</v>
      </c>
      <c r="AY147" s="226" t="s">
        <v>126</v>
      </c>
    </row>
    <row r="148" spans="2:65" s="1" customFormat="1" ht="48" customHeight="1">
      <c r="B148" s="33"/>
      <c r="C148" s="191" t="s">
        <v>159</v>
      </c>
      <c r="D148" s="191" t="s">
        <v>128</v>
      </c>
      <c r="E148" s="192" t="s">
        <v>160</v>
      </c>
      <c r="F148" s="193" t="s">
        <v>161</v>
      </c>
      <c r="G148" s="194" t="s">
        <v>162</v>
      </c>
      <c r="H148" s="195">
        <v>233.1</v>
      </c>
      <c r="I148" s="196"/>
      <c r="J148" s="197">
        <f>ROUND(I148*H148,2)</f>
        <v>0</v>
      </c>
      <c r="K148" s="193" t="s">
        <v>132</v>
      </c>
      <c r="L148" s="37"/>
      <c r="M148" s="198" t="s">
        <v>1</v>
      </c>
      <c r="N148" s="199" t="s">
        <v>42</v>
      </c>
      <c r="O148" s="65"/>
      <c r="P148" s="200">
        <f>O148*H148</f>
        <v>0</v>
      </c>
      <c r="Q148" s="200">
        <v>0</v>
      </c>
      <c r="R148" s="200">
        <f>Q148*H148</f>
        <v>0</v>
      </c>
      <c r="S148" s="200">
        <v>0</v>
      </c>
      <c r="T148" s="201">
        <f>S148*H148</f>
        <v>0</v>
      </c>
      <c r="AR148" s="202" t="s">
        <v>133</v>
      </c>
      <c r="AT148" s="202" t="s">
        <v>128</v>
      </c>
      <c r="AU148" s="202" t="s">
        <v>87</v>
      </c>
      <c r="AY148" s="16" t="s">
        <v>126</v>
      </c>
      <c r="BE148" s="203">
        <f>IF(N148="základní",J148,0)</f>
        <v>0</v>
      </c>
      <c r="BF148" s="203">
        <f>IF(N148="snížená",J148,0)</f>
        <v>0</v>
      </c>
      <c r="BG148" s="203">
        <f>IF(N148="zákl. přenesená",J148,0)</f>
        <v>0</v>
      </c>
      <c r="BH148" s="203">
        <f>IF(N148="sníž. přenesená",J148,0)</f>
        <v>0</v>
      </c>
      <c r="BI148" s="203">
        <f>IF(N148="nulová",J148,0)</f>
        <v>0</v>
      </c>
      <c r="BJ148" s="16" t="s">
        <v>85</v>
      </c>
      <c r="BK148" s="203">
        <f>ROUND(I148*H148,2)</f>
        <v>0</v>
      </c>
      <c r="BL148" s="16" t="s">
        <v>133</v>
      </c>
      <c r="BM148" s="202" t="s">
        <v>163</v>
      </c>
    </row>
    <row r="149" spans="2:65" s="12" customFormat="1">
      <c r="B149" s="204"/>
      <c r="C149" s="205"/>
      <c r="D149" s="206" t="s">
        <v>135</v>
      </c>
      <c r="E149" s="207" t="s">
        <v>1</v>
      </c>
      <c r="F149" s="208" t="s">
        <v>164</v>
      </c>
      <c r="G149" s="205"/>
      <c r="H149" s="209">
        <v>196.2</v>
      </c>
      <c r="I149" s="210"/>
      <c r="J149" s="205"/>
      <c r="K149" s="205"/>
      <c r="L149" s="211"/>
      <c r="M149" s="212"/>
      <c r="N149" s="213"/>
      <c r="O149" s="213"/>
      <c r="P149" s="213"/>
      <c r="Q149" s="213"/>
      <c r="R149" s="213"/>
      <c r="S149" s="213"/>
      <c r="T149" s="214"/>
      <c r="AT149" s="215" t="s">
        <v>135</v>
      </c>
      <c r="AU149" s="215" t="s">
        <v>87</v>
      </c>
      <c r="AV149" s="12" t="s">
        <v>87</v>
      </c>
      <c r="AW149" s="12" t="s">
        <v>137</v>
      </c>
      <c r="AX149" s="12" t="s">
        <v>77</v>
      </c>
      <c r="AY149" s="215" t="s">
        <v>126</v>
      </c>
    </row>
    <row r="150" spans="2:65" s="12" customFormat="1">
      <c r="B150" s="204"/>
      <c r="C150" s="205"/>
      <c r="D150" s="206" t="s">
        <v>135</v>
      </c>
      <c r="E150" s="207" t="s">
        <v>1</v>
      </c>
      <c r="F150" s="208" t="s">
        <v>165</v>
      </c>
      <c r="G150" s="205"/>
      <c r="H150" s="209">
        <v>25.2</v>
      </c>
      <c r="I150" s="210"/>
      <c r="J150" s="205"/>
      <c r="K150" s="205"/>
      <c r="L150" s="211"/>
      <c r="M150" s="212"/>
      <c r="N150" s="213"/>
      <c r="O150" s="213"/>
      <c r="P150" s="213"/>
      <c r="Q150" s="213"/>
      <c r="R150" s="213"/>
      <c r="S150" s="213"/>
      <c r="T150" s="214"/>
      <c r="AT150" s="215" t="s">
        <v>135</v>
      </c>
      <c r="AU150" s="215" t="s">
        <v>87</v>
      </c>
      <c r="AV150" s="12" t="s">
        <v>87</v>
      </c>
      <c r="AW150" s="12" t="s">
        <v>137</v>
      </c>
      <c r="AX150" s="12" t="s">
        <v>77</v>
      </c>
      <c r="AY150" s="215" t="s">
        <v>126</v>
      </c>
    </row>
    <row r="151" spans="2:65" s="12" customFormat="1">
      <c r="B151" s="204"/>
      <c r="C151" s="205"/>
      <c r="D151" s="206" t="s">
        <v>135</v>
      </c>
      <c r="E151" s="207" t="s">
        <v>1</v>
      </c>
      <c r="F151" s="208" t="s">
        <v>166</v>
      </c>
      <c r="G151" s="205"/>
      <c r="H151" s="209">
        <v>11.7</v>
      </c>
      <c r="I151" s="210"/>
      <c r="J151" s="205"/>
      <c r="K151" s="205"/>
      <c r="L151" s="211"/>
      <c r="M151" s="212"/>
      <c r="N151" s="213"/>
      <c r="O151" s="213"/>
      <c r="P151" s="213"/>
      <c r="Q151" s="213"/>
      <c r="R151" s="213"/>
      <c r="S151" s="213"/>
      <c r="T151" s="214"/>
      <c r="AT151" s="215" t="s">
        <v>135</v>
      </c>
      <c r="AU151" s="215" t="s">
        <v>87</v>
      </c>
      <c r="AV151" s="12" t="s">
        <v>87</v>
      </c>
      <c r="AW151" s="12" t="s">
        <v>137</v>
      </c>
      <c r="AX151" s="12" t="s">
        <v>77</v>
      </c>
      <c r="AY151" s="215" t="s">
        <v>126</v>
      </c>
    </row>
    <row r="152" spans="2:65" s="13" customFormat="1">
      <c r="B152" s="216"/>
      <c r="C152" s="217"/>
      <c r="D152" s="206" t="s">
        <v>135</v>
      </c>
      <c r="E152" s="218" t="s">
        <v>1</v>
      </c>
      <c r="F152" s="219" t="s">
        <v>139</v>
      </c>
      <c r="G152" s="217"/>
      <c r="H152" s="220">
        <v>233.09999999999997</v>
      </c>
      <c r="I152" s="221"/>
      <c r="J152" s="217"/>
      <c r="K152" s="217"/>
      <c r="L152" s="222"/>
      <c r="M152" s="223"/>
      <c r="N152" s="224"/>
      <c r="O152" s="224"/>
      <c r="P152" s="224"/>
      <c r="Q152" s="224"/>
      <c r="R152" s="224"/>
      <c r="S152" s="224"/>
      <c r="T152" s="225"/>
      <c r="AT152" s="226" t="s">
        <v>135</v>
      </c>
      <c r="AU152" s="226" t="s">
        <v>87</v>
      </c>
      <c r="AV152" s="13" t="s">
        <v>133</v>
      </c>
      <c r="AW152" s="13" t="s">
        <v>137</v>
      </c>
      <c r="AX152" s="13" t="s">
        <v>85</v>
      </c>
      <c r="AY152" s="226" t="s">
        <v>126</v>
      </c>
    </row>
    <row r="153" spans="2:65" s="1" customFormat="1" ht="36" customHeight="1">
      <c r="B153" s="33"/>
      <c r="C153" s="191" t="s">
        <v>167</v>
      </c>
      <c r="D153" s="191" t="s">
        <v>128</v>
      </c>
      <c r="E153" s="192" t="s">
        <v>168</v>
      </c>
      <c r="F153" s="193" t="s">
        <v>169</v>
      </c>
      <c r="G153" s="194" t="s">
        <v>162</v>
      </c>
      <c r="H153" s="195">
        <v>124.2</v>
      </c>
      <c r="I153" s="196"/>
      <c r="J153" s="197">
        <f>ROUND(I153*H153,2)</f>
        <v>0</v>
      </c>
      <c r="K153" s="193" t="s">
        <v>132</v>
      </c>
      <c r="L153" s="37"/>
      <c r="M153" s="198" t="s">
        <v>1</v>
      </c>
      <c r="N153" s="199" t="s">
        <v>42</v>
      </c>
      <c r="O153" s="65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AR153" s="202" t="s">
        <v>133</v>
      </c>
      <c r="AT153" s="202" t="s">
        <v>128</v>
      </c>
      <c r="AU153" s="202" t="s">
        <v>87</v>
      </c>
      <c r="AY153" s="16" t="s">
        <v>126</v>
      </c>
      <c r="BE153" s="203">
        <f>IF(N153="základní",J153,0)</f>
        <v>0</v>
      </c>
      <c r="BF153" s="203">
        <f>IF(N153="snížená",J153,0)</f>
        <v>0</v>
      </c>
      <c r="BG153" s="203">
        <f>IF(N153="zákl. přenesená",J153,0)</f>
        <v>0</v>
      </c>
      <c r="BH153" s="203">
        <f>IF(N153="sníž. přenesená",J153,0)</f>
        <v>0</v>
      </c>
      <c r="BI153" s="203">
        <f>IF(N153="nulová",J153,0)</f>
        <v>0</v>
      </c>
      <c r="BJ153" s="16" t="s">
        <v>85</v>
      </c>
      <c r="BK153" s="203">
        <f>ROUND(I153*H153,2)</f>
        <v>0</v>
      </c>
      <c r="BL153" s="16" t="s">
        <v>133</v>
      </c>
      <c r="BM153" s="202" t="s">
        <v>170</v>
      </c>
    </row>
    <row r="154" spans="2:65" s="12" customFormat="1">
      <c r="B154" s="204"/>
      <c r="C154" s="205"/>
      <c r="D154" s="206" t="s">
        <v>135</v>
      </c>
      <c r="E154" s="207" t="s">
        <v>1</v>
      </c>
      <c r="F154" s="208" t="s">
        <v>171</v>
      </c>
      <c r="G154" s="205"/>
      <c r="H154" s="209">
        <v>1.32</v>
      </c>
      <c r="I154" s="210"/>
      <c r="J154" s="205"/>
      <c r="K154" s="205"/>
      <c r="L154" s="211"/>
      <c r="M154" s="212"/>
      <c r="N154" s="213"/>
      <c r="O154" s="213"/>
      <c r="P154" s="213"/>
      <c r="Q154" s="213"/>
      <c r="R154" s="213"/>
      <c r="S154" s="213"/>
      <c r="T154" s="214"/>
      <c r="AT154" s="215" t="s">
        <v>135</v>
      </c>
      <c r="AU154" s="215" t="s">
        <v>87</v>
      </c>
      <c r="AV154" s="12" t="s">
        <v>87</v>
      </c>
      <c r="AW154" s="12" t="s">
        <v>137</v>
      </c>
      <c r="AX154" s="12" t="s">
        <v>77</v>
      </c>
      <c r="AY154" s="215" t="s">
        <v>126</v>
      </c>
    </row>
    <row r="155" spans="2:65" s="12" customFormat="1">
      <c r="B155" s="204"/>
      <c r="C155" s="205"/>
      <c r="D155" s="206" t="s">
        <v>135</v>
      </c>
      <c r="E155" s="207" t="s">
        <v>1</v>
      </c>
      <c r="F155" s="208" t="s">
        <v>172</v>
      </c>
      <c r="G155" s="205"/>
      <c r="H155" s="209">
        <v>2.88</v>
      </c>
      <c r="I155" s="210"/>
      <c r="J155" s="205"/>
      <c r="K155" s="205"/>
      <c r="L155" s="211"/>
      <c r="M155" s="212"/>
      <c r="N155" s="213"/>
      <c r="O155" s="213"/>
      <c r="P155" s="213"/>
      <c r="Q155" s="213"/>
      <c r="R155" s="213"/>
      <c r="S155" s="213"/>
      <c r="T155" s="214"/>
      <c r="AT155" s="215" t="s">
        <v>135</v>
      </c>
      <c r="AU155" s="215" t="s">
        <v>87</v>
      </c>
      <c r="AV155" s="12" t="s">
        <v>87</v>
      </c>
      <c r="AW155" s="12" t="s">
        <v>137</v>
      </c>
      <c r="AX155" s="12" t="s">
        <v>77</v>
      </c>
      <c r="AY155" s="215" t="s">
        <v>126</v>
      </c>
    </row>
    <row r="156" spans="2:65" s="12" customFormat="1">
      <c r="B156" s="204"/>
      <c r="C156" s="205"/>
      <c r="D156" s="206" t="s">
        <v>135</v>
      </c>
      <c r="E156" s="207" t="s">
        <v>1</v>
      </c>
      <c r="F156" s="208" t="s">
        <v>173</v>
      </c>
      <c r="G156" s="205"/>
      <c r="H156" s="209">
        <v>10.56</v>
      </c>
      <c r="I156" s="210"/>
      <c r="J156" s="205"/>
      <c r="K156" s="205"/>
      <c r="L156" s="211"/>
      <c r="M156" s="212"/>
      <c r="N156" s="213"/>
      <c r="O156" s="213"/>
      <c r="P156" s="213"/>
      <c r="Q156" s="213"/>
      <c r="R156" s="213"/>
      <c r="S156" s="213"/>
      <c r="T156" s="214"/>
      <c r="AT156" s="215" t="s">
        <v>135</v>
      </c>
      <c r="AU156" s="215" t="s">
        <v>87</v>
      </c>
      <c r="AV156" s="12" t="s">
        <v>87</v>
      </c>
      <c r="AW156" s="12" t="s">
        <v>137</v>
      </c>
      <c r="AX156" s="12" t="s">
        <v>77</v>
      </c>
      <c r="AY156" s="215" t="s">
        <v>126</v>
      </c>
    </row>
    <row r="157" spans="2:65" s="12" customFormat="1">
      <c r="B157" s="204"/>
      <c r="C157" s="205"/>
      <c r="D157" s="206" t="s">
        <v>135</v>
      </c>
      <c r="E157" s="207" t="s">
        <v>1</v>
      </c>
      <c r="F157" s="208" t="s">
        <v>174</v>
      </c>
      <c r="G157" s="205"/>
      <c r="H157" s="209">
        <v>1.44</v>
      </c>
      <c r="I157" s="210"/>
      <c r="J157" s="205"/>
      <c r="K157" s="205"/>
      <c r="L157" s="211"/>
      <c r="M157" s="212"/>
      <c r="N157" s="213"/>
      <c r="O157" s="213"/>
      <c r="P157" s="213"/>
      <c r="Q157" s="213"/>
      <c r="R157" s="213"/>
      <c r="S157" s="213"/>
      <c r="T157" s="214"/>
      <c r="AT157" s="215" t="s">
        <v>135</v>
      </c>
      <c r="AU157" s="215" t="s">
        <v>87</v>
      </c>
      <c r="AV157" s="12" t="s">
        <v>87</v>
      </c>
      <c r="AW157" s="12" t="s">
        <v>137</v>
      </c>
      <c r="AX157" s="12" t="s">
        <v>77</v>
      </c>
      <c r="AY157" s="215" t="s">
        <v>126</v>
      </c>
    </row>
    <row r="158" spans="2:65" s="12" customFormat="1">
      <c r="B158" s="204"/>
      <c r="C158" s="205"/>
      <c r="D158" s="206" t="s">
        <v>135</v>
      </c>
      <c r="E158" s="207" t="s">
        <v>1</v>
      </c>
      <c r="F158" s="208" t="s">
        <v>175</v>
      </c>
      <c r="G158" s="205"/>
      <c r="H158" s="209">
        <v>108</v>
      </c>
      <c r="I158" s="210"/>
      <c r="J158" s="205"/>
      <c r="K158" s="205"/>
      <c r="L158" s="211"/>
      <c r="M158" s="212"/>
      <c r="N158" s="213"/>
      <c r="O158" s="213"/>
      <c r="P158" s="213"/>
      <c r="Q158" s="213"/>
      <c r="R158" s="213"/>
      <c r="S158" s="213"/>
      <c r="T158" s="214"/>
      <c r="AT158" s="215" t="s">
        <v>135</v>
      </c>
      <c r="AU158" s="215" t="s">
        <v>87</v>
      </c>
      <c r="AV158" s="12" t="s">
        <v>87</v>
      </c>
      <c r="AW158" s="12" t="s">
        <v>137</v>
      </c>
      <c r="AX158" s="12" t="s">
        <v>77</v>
      </c>
      <c r="AY158" s="215" t="s">
        <v>126</v>
      </c>
    </row>
    <row r="159" spans="2:65" s="13" customFormat="1">
      <c r="B159" s="216"/>
      <c r="C159" s="217"/>
      <c r="D159" s="206" t="s">
        <v>135</v>
      </c>
      <c r="E159" s="218" t="s">
        <v>1</v>
      </c>
      <c r="F159" s="219" t="s">
        <v>139</v>
      </c>
      <c r="G159" s="217"/>
      <c r="H159" s="220">
        <v>124.2</v>
      </c>
      <c r="I159" s="221"/>
      <c r="J159" s="217"/>
      <c r="K159" s="217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135</v>
      </c>
      <c r="AU159" s="226" t="s">
        <v>87</v>
      </c>
      <c r="AV159" s="13" t="s">
        <v>133</v>
      </c>
      <c r="AW159" s="13" t="s">
        <v>137</v>
      </c>
      <c r="AX159" s="13" t="s">
        <v>85</v>
      </c>
      <c r="AY159" s="226" t="s">
        <v>126</v>
      </c>
    </row>
    <row r="160" spans="2:65" s="1" customFormat="1" ht="36" customHeight="1">
      <c r="B160" s="33"/>
      <c r="C160" s="191" t="s">
        <v>176</v>
      </c>
      <c r="D160" s="191" t="s">
        <v>128</v>
      </c>
      <c r="E160" s="192" t="s">
        <v>177</v>
      </c>
      <c r="F160" s="193" t="s">
        <v>178</v>
      </c>
      <c r="G160" s="194" t="s">
        <v>162</v>
      </c>
      <c r="H160" s="195">
        <v>352.5</v>
      </c>
      <c r="I160" s="196"/>
      <c r="J160" s="197">
        <f>ROUND(I160*H160,2)</f>
        <v>0</v>
      </c>
      <c r="K160" s="193" t="s">
        <v>132</v>
      </c>
      <c r="L160" s="37"/>
      <c r="M160" s="198" t="s">
        <v>1</v>
      </c>
      <c r="N160" s="199" t="s">
        <v>42</v>
      </c>
      <c r="O160" s="65"/>
      <c r="P160" s="200">
        <f>O160*H160</f>
        <v>0</v>
      </c>
      <c r="Q160" s="200">
        <v>0</v>
      </c>
      <c r="R160" s="200">
        <f>Q160*H160</f>
        <v>0</v>
      </c>
      <c r="S160" s="200">
        <v>0</v>
      </c>
      <c r="T160" s="201">
        <f>S160*H160</f>
        <v>0</v>
      </c>
      <c r="AR160" s="202" t="s">
        <v>133</v>
      </c>
      <c r="AT160" s="202" t="s">
        <v>128</v>
      </c>
      <c r="AU160" s="202" t="s">
        <v>87</v>
      </c>
      <c r="AY160" s="16" t="s">
        <v>126</v>
      </c>
      <c r="BE160" s="203">
        <f>IF(N160="základní",J160,0)</f>
        <v>0</v>
      </c>
      <c r="BF160" s="203">
        <f>IF(N160="snížená",J160,0)</f>
        <v>0</v>
      </c>
      <c r="BG160" s="203">
        <f>IF(N160="zákl. přenesená",J160,0)</f>
        <v>0</v>
      </c>
      <c r="BH160" s="203">
        <f>IF(N160="sníž. přenesená",J160,0)</f>
        <v>0</v>
      </c>
      <c r="BI160" s="203">
        <f>IF(N160="nulová",J160,0)</f>
        <v>0</v>
      </c>
      <c r="BJ160" s="16" t="s">
        <v>85</v>
      </c>
      <c r="BK160" s="203">
        <f>ROUND(I160*H160,2)</f>
        <v>0</v>
      </c>
      <c r="BL160" s="16" t="s">
        <v>133</v>
      </c>
      <c r="BM160" s="202" t="s">
        <v>179</v>
      </c>
    </row>
    <row r="161" spans="2:65" s="12" customFormat="1">
      <c r="B161" s="204"/>
      <c r="C161" s="205"/>
      <c r="D161" s="206" t="s">
        <v>135</v>
      </c>
      <c r="E161" s="207" t="s">
        <v>1</v>
      </c>
      <c r="F161" s="208" t="s">
        <v>180</v>
      </c>
      <c r="G161" s="205"/>
      <c r="H161" s="209">
        <v>294</v>
      </c>
      <c r="I161" s="210"/>
      <c r="J161" s="205"/>
      <c r="K161" s="205"/>
      <c r="L161" s="211"/>
      <c r="M161" s="212"/>
      <c r="N161" s="213"/>
      <c r="O161" s="213"/>
      <c r="P161" s="213"/>
      <c r="Q161" s="213"/>
      <c r="R161" s="213"/>
      <c r="S161" s="213"/>
      <c r="T161" s="214"/>
      <c r="AT161" s="215" t="s">
        <v>135</v>
      </c>
      <c r="AU161" s="215" t="s">
        <v>87</v>
      </c>
      <c r="AV161" s="12" t="s">
        <v>87</v>
      </c>
      <c r="AW161" s="12" t="s">
        <v>137</v>
      </c>
      <c r="AX161" s="12" t="s">
        <v>77</v>
      </c>
      <c r="AY161" s="215" t="s">
        <v>126</v>
      </c>
    </row>
    <row r="162" spans="2:65" s="12" customFormat="1">
      <c r="B162" s="204"/>
      <c r="C162" s="205"/>
      <c r="D162" s="206" t="s">
        <v>135</v>
      </c>
      <c r="E162" s="207" t="s">
        <v>1</v>
      </c>
      <c r="F162" s="208" t="s">
        <v>181</v>
      </c>
      <c r="G162" s="205"/>
      <c r="H162" s="209">
        <v>58.5</v>
      </c>
      <c r="I162" s="210"/>
      <c r="J162" s="205"/>
      <c r="K162" s="205"/>
      <c r="L162" s="211"/>
      <c r="M162" s="212"/>
      <c r="N162" s="213"/>
      <c r="O162" s="213"/>
      <c r="P162" s="213"/>
      <c r="Q162" s="213"/>
      <c r="R162" s="213"/>
      <c r="S162" s="213"/>
      <c r="T162" s="214"/>
      <c r="AT162" s="215" t="s">
        <v>135</v>
      </c>
      <c r="AU162" s="215" t="s">
        <v>87</v>
      </c>
      <c r="AV162" s="12" t="s">
        <v>87</v>
      </c>
      <c r="AW162" s="12" t="s">
        <v>137</v>
      </c>
      <c r="AX162" s="12" t="s">
        <v>77</v>
      </c>
      <c r="AY162" s="215" t="s">
        <v>126</v>
      </c>
    </row>
    <row r="163" spans="2:65" s="13" customFormat="1">
      <c r="B163" s="216"/>
      <c r="C163" s="217"/>
      <c r="D163" s="206" t="s">
        <v>135</v>
      </c>
      <c r="E163" s="218" t="s">
        <v>1</v>
      </c>
      <c r="F163" s="219" t="s">
        <v>139</v>
      </c>
      <c r="G163" s="217"/>
      <c r="H163" s="220">
        <v>352.5</v>
      </c>
      <c r="I163" s="221"/>
      <c r="J163" s="217"/>
      <c r="K163" s="217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135</v>
      </c>
      <c r="AU163" s="226" t="s">
        <v>87</v>
      </c>
      <c r="AV163" s="13" t="s">
        <v>133</v>
      </c>
      <c r="AW163" s="13" t="s">
        <v>137</v>
      </c>
      <c r="AX163" s="13" t="s">
        <v>85</v>
      </c>
      <c r="AY163" s="226" t="s">
        <v>126</v>
      </c>
    </row>
    <row r="164" spans="2:65" s="1" customFormat="1" ht="36" customHeight="1">
      <c r="B164" s="33"/>
      <c r="C164" s="191" t="s">
        <v>182</v>
      </c>
      <c r="D164" s="191" t="s">
        <v>128</v>
      </c>
      <c r="E164" s="192" t="s">
        <v>183</v>
      </c>
      <c r="F164" s="193" t="s">
        <v>184</v>
      </c>
      <c r="G164" s="194" t="s">
        <v>162</v>
      </c>
      <c r="H164" s="195">
        <v>352.5</v>
      </c>
      <c r="I164" s="196"/>
      <c r="J164" s="197">
        <f>ROUND(I164*H164,2)</f>
        <v>0</v>
      </c>
      <c r="K164" s="193" t="s">
        <v>132</v>
      </c>
      <c r="L164" s="37"/>
      <c r="M164" s="198" t="s">
        <v>1</v>
      </c>
      <c r="N164" s="199" t="s">
        <v>42</v>
      </c>
      <c r="O164" s="65"/>
      <c r="P164" s="200">
        <f>O164*H164</f>
        <v>0</v>
      </c>
      <c r="Q164" s="200">
        <v>0</v>
      </c>
      <c r="R164" s="200">
        <f>Q164*H164</f>
        <v>0</v>
      </c>
      <c r="S164" s="200">
        <v>0</v>
      </c>
      <c r="T164" s="201">
        <f>S164*H164</f>
        <v>0</v>
      </c>
      <c r="AR164" s="202" t="s">
        <v>133</v>
      </c>
      <c r="AT164" s="202" t="s">
        <v>128</v>
      </c>
      <c r="AU164" s="202" t="s">
        <v>87</v>
      </c>
      <c r="AY164" s="16" t="s">
        <v>126</v>
      </c>
      <c r="BE164" s="203">
        <f>IF(N164="základní",J164,0)</f>
        <v>0</v>
      </c>
      <c r="BF164" s="203">
        <f>IF(N164="snížená",J164,0)</f>
        <v>0</v>
      </c>
      <c r="BG164" s="203">
        <f>IF(N164="zákl. přenesená",J164,0)</f>
        <v>0</v>
      </c>
      <c r="BH164" s="203">
        <f>IF(N164="sníž. přenesená",J164,0)</f>
        <v>0</v>
      </c>
      <c r="BI164" s="203">
        <f>IF(N164="nulová",J164,0)</f>
        <v>0</v>
      </c>
      <c r="BJ164" s="16" t="s">
        <v>85</v>
      </c>
      <c r="BK164" s="203">
        <f>ROUND(I164*H164,2)</f>
        <v>0</v>
      </c>
      <c r="BL164" s="16" t="s">
        <v>133</v>
      </c>
      <c r="BM164" s="202" t="s">
        <v>185</v>
      </c>
    </row>
    <row r="165" spans="2:65" s="1" customFormat="1" ht="36" customHeight="1">
      <c r="B165" s="33"/>
      <c r="C165" s="191" t="s">
        <v>186</v>
      </c>
      <c r="D165" s="191" t="s">
        <v>128</v>
      </c>
      <c r="E165" s="192" t="s">
        <v>187</v>
      </c>
      <c r="F165" s="193" t="s">
        <v>188</v>
      </c>
      <c r="G165" s="194" t="s">
        <v>162</v>
      </c>
      <c r="H165" s="195">
        <v>311.76</v>
      </c>
      <c r="I165" s="196"/>
      <c r="J165" s="197">
        <f>ROUND(I165*H165,2)</f>
        <v>0</v>
      </c>
      <c r="K165" s="193" t="s">
        <v>132</v>
      </c>
      <c r="L165" s="37"/>
      <c r="M165" s="198" t="s">
        <v>1</v>
      </c>
      <c r="N165" s="199" t="s">
        <v>42</v>
      </c>
      <c r="O165" s="65"/>
      <c r="P165" s="200">
        <f>O165*H165</f>
        <v>0</v>
      </c>
      <c r="Q165" s="200">
        <v>0</v>
      </c>
      <c r="R165" s="200">
        <f>Q165*H165</f>
        <v>0</v>
      </c>
      <c r="S165" s="200">
        <v>0</v>
      </c>
      <c r="T165" s="201">
        <f>S165*H165</f>
        <v>0</v>
      </c>
      <c r="AR165" s="202" t="s">
        <v>133</v>
      </c>
      <c r="AT165" s="202" t="s">
        <v>128</v>
      </c>
      <c r="AU165" s="202" t="s">
        <v>87</v>
      </c>
      <c r="AY165" s="16" t="s">
        <v>126</v>
      </c>
      <c r="BE165" s="203">
        <f>IF(N165="základní",J165,0)</f>
        <v>0</v>
      </c>
      <c r="BF165" s="203">
        <f>IF(N165="snížená",J165,0)</f>
        <v>0</v>
      </c>
      <c r="BG165" s="203">
        <f>IF(N165="zákl. přenesená",J165,0)</f>
        <v>0</v>
      </c>
      <c r="BH165" s="203">
        <f>IF(N165="sníž. přenesená",J165,0)</f>
        <v>0</v>
      </c>
      <c r="BI165" s="203">
        <f>IF(N165="nulová",J165,0)</f>
        <v>0</v>
      </c>
      <c r="BJ165" s="16" t="s">
        <v>85</v>
      </c>
      <c r="BK165" s="203">
        <f>ROUND(I165*H165,2)</f>
        <v>0</v>
      </c>
      <c r="BL165" s="16" t="s">
        <v>133</v>
      </c>
      <c r="BM165" s="202" t="s">
        <v>189</v>
      </c>
    </row>
    <row r="166" spans="2:65" s="12" customFormat="1">
      <c r="B166" s="204"/>
      <c r="C166" s="205"/>
      <c r="D166" s="206" t="s">
        <v>135</v>
      </c>
      <c r="E166" s="207" t="s">
        <v>1</v>
      </c>
      <c r="F166" s="208" t="s">
        <v>190</v>
      </c>
      <c r="G166" s="205"/>
      <c r="H166" s="209">
        <v>304.55999999999995</v>
      </c>
      <c r="I166" s="210"/>
      <c r="J166" s="205"/>
      <c r="K166" s="205"/>
      <c r="L166" s="211"/>
      <c r="M166" s="212"/>
      <c r="N166" s="213"/>
      <c r="O166" s="213"/>
      <c r="P166" s="213"/>
      <c r="Q166" s="213"/>
      <c r="R166" s="213"/>
      <c r="S166" s="213"/>
      <c r="T166" s="214"/>
      <c r="AT166" s="215" t="s">
        <v>135</v>
      </c>
      <c r="AU166" s="215" t="s">
        <v>87</v>
      </c>
      <c r="AV166" s="12" t="s">
        <v>87</v>
      </c>
      <c r="AW166" s="12" t="s">
        <v>137</v>
      </c>
      <c r="AX166" s="12" t="s">
        <v>77</v>
      </c>
      <c r="AY166" s="215" t="s">
        <v>126</v>
      </c>
    </row>
    <row r="167" spans="2:65" s="12" customFormat="1">
      <c r="B167" s="204"/>
      <c r="C167" s="205"/>
      <c r="D167" s="206" t="s">
        <v>135</v>
      </c>
      <c r="E167" s="207" t="s">
        <v>1</v>
      </c>
      <c r="F167" s="208" t="s">
        <v>191</v>
      </c>
      <c r="G167" s="205"/>
      <c r="H167" s="209">
        <v>7.1999999999999993</v>
      </c>
      <c r="I167" s="210"/>
      <c r="J167" s="205"/>
      <c r="K167" s="205"/>
      <c r="L167" s="211"/>
      <c r="M167" s="212"/>
      <c r="N167" s="213"/>
      <c r="O167" s="213"/>
      <c r="P167" s="213"/>
      <c r="Q167" s="213"/>
      <c r="R167" s="213"/>
      <c r="S167" s="213"/>
      <c r="T167" s="214"/>
      <c r="AT167" s="215" t="s">
        <v>135</v>
      </c>
      <c r="AU167" s="215" t="s">
        <v>87</v>
      </c>
      <c r="AV167" s="12" t="s">
        <v>87</v>
      </c>
      <c r="AW167" s="12" t="s">
        <v>137</v>
      </c>
      <c r="AX167" s="12" t="s">
        <v>77</v>
      </c>
      <c r="AY167" s="215" t="s">
        <v>126</v>
      </c>
    </row>
    <row r="168" spans="2:65" s="13" customFormat="1">
      <c r="B168" s="216"/>
      <c r="C168" s="217"/>
      <c r="D168" s="206" t="s">
        <v>135</v>
      </c>
      <c r="E168" s="218" t="s">
        <v>1</v>
      </c>
      <c r="F168" s="219" t="s">
        <v>139</v>
      </c>
      <c r="G168" s="217"/>
      <c r="H168" s="220">
        <v>311.75999999999993</v>
      </c>
      <c r="I168" s="221"/>
      <c r="J168" s="217"/>
      <c r="K168" s="217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135</v>
      </c>
      <c r="AU168" s="226" t="s">
        <v>87</v>
      </c>
      <c r="AV168" s="13" t="s">
        <v>133</v>
      </c>
      <c r="AW168" s="13" t="s">
        <v>137</v>
      </c>
      <c r="AX168" s="13" t="s">
        <v>85</v>
      </c>
      <c r="AY168" s="226" t="s">
        <v>126</v>
      </c>
    </row>
    <row r="169" spans="2:65" s="1" customFormat="1" ht="48" customHeight="1">
      <c r="B169" s="33"/>
      <c r="C169" s="191" t="s">
        <v>192</v>
      </c>
      <c r="D169" s="191" t="s">
        <v>128</v>
      </c>
      <c r="E169" s="192" t="s">
        <v>193</v>
      </c>
      <c r="F169" s="193" t="s">
        <v>194</v>
      </c>
      <c r="G169" s="194" t="s">
        <v>162</v>
      </c>
      <c r="H169" s="195">
        <v>311.76</v>
      </c>
      <c r="I169" s="196"/>
      <c r="J169" s="197">
        <f>ROUND(I169*H169,2)</f>
        <v>0</v>
      </c>
      <c r="K169" s="193" t="s">
        <v>132</v>
      </c>
      <c r="L169" s="37"/>
      <c r="M169" s="198" t="s">
        <v>1</v>
      </c>
      <c r="N169" s="199" t="s">
        <v>42</v>
      </c>
      <c r="O169" s="65"/>
      <c r="P169" s="200">
        <f>O169*H169</f>
        <v>0</v>
      </c>
      <c r="Q169" s="200">
        <v>0</v>
      </c>
      <c r="R169" s="200">
        <f>Q169*H169</f>
        <v>0</v>
      </c>
      <c r="S169" s="200">
        <v>0</v>
      </c>
      <c r="T169" s="201">
        <f>S169*H169</f>
        <v>0</v>
      </c>
      <c r="AR169" s="202" t="s">
        <v>133</v>
      </c>
      <c r="AT169" s="202" t="s">
        <v>128</v>
      </c>
      <c r="AU169" s="202" t="s">
        <v>87</v>
      </c>
      <c r="AY169" s="16" t="s">
        <v>126</v>
      </c>
      <c r="BE169" s="203">
        <f>IF(N169="základní",J169,0)</f>
        <v>0</v>
      </c>
      <c r="BF169" s="203">
        <f>IF(N169="snížená",J169,0)</f>
        <v>0</v>
      </c>
      <c r="BG169" s="203">
        <f>IF(N169="zákl. přenesená",J169,0)</f>
        <v>0</v>
      </c>
      <c r="BH169" s="203">
        <f>IF(N169="sníž. přenesená",J169,0)</f>
        <v>0</v>
      </c>
      <c r="BI169" s="203">
        <f>IF(N169="nulová",J169,0)</f>
        <v>0</v>
      </c>
      <c r="BJ169" s="16" t="s">
        <v>85</v>
      </c>
      <c r="BK169" s="203">
        <f>ROUND(I169*H169,2)</f>
        <v>0</v>
      </c>
      <c r="BL169" s="16" t="s">
        <v>133</v>
      </c>
      <c r="BM169" s="202" t="s">
        <v>195</v>
      </c>
    </row>
    <row r="170" spans="2:65" s="1" customFormat="1" ht="36" customHeight="1">
      <c r="B170" s="33"/>
      <c r="C170" s="191" t="s">
        <v>196</v>
      </c>
      <c r="D170" s="191" t="s">
        <v>128</v>
      </c>
      <c r="E170" s="192" t="s">
        <v>197</v>
      </c>
      <c r="F170" s="193" t="s">
        <v>198</v>
      </c>
      <c r="G170" s="194" t="s">
        <v>162</v>
      </c>
      <c r="H170" s="195">
        <v>291.72000000000003</v>
      </c>
      <c r="I170" s="196"/>
      <c r="J170" s="197">
        <f>ROUND(I170*H170,2)</f>
        <v>0</v>
      </c>
      <c r="K170" s="193" t="s">
        <v>132</v>
      </c>
      <c r="L170" s="37"/>
      <c r="M170" s="198" t="s">
        <v>1</v>
      </c>
      <c r="N170" s="199" t="s">
        <v>42</v>
      </c>
      <c r="O170" s="65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AR170" s="202" t="s">
        <v>133</v>
      </c>
      <c r="AT170" s="202" t="s">
        <v>128</v>
      </c>
      <c r="AU170" s="202" t="s">
        <v>87</v>
      </c>
      <c r="AY170" s="16" t="s">
        <v>126</v>
      </c>
      <c r="BE170" s="203">
        <f>IF(N170="základní",J170,0)</f>
        <v>0</v>
      </c>
      <c r="BF170" s="203">
        <f>IF(N170="snížená",J170,0)</f>
        <v>0</v>
      </c>
      <c r="BG170" s="203">
        <f>IF(N170="zákl. přenesená",J170,0)</f>
        <v>0</v>
      </c>
      <c r="BH170" s="203">
        <f>IF(N170="sníž. přenesená",J170,0)</f>
        <v>0</v>
      </c>
      <c r="BI170" s="203">
        <f>IF(N170="nulová",J170,0)</f>
        <v>0</v>
      </c>
      <c r="BJ170" s="16" t="s">
        <v>85</v>
      </c>
      <c r="BK170" s="203">
        <f>ROUND(I170*H170,2)</f>
        <v>0</v>
      </c>
      <c r="BL170" s="16" t="s">
        <v>133</v>
      </c>
      <c r="BM170" s="202" t="s">
        <v>199</v>
      </c>
    </row>
    <row r="171" spans="2:65" s="12" customFormat="1">
      <c r="B171" s="204"/>
      <c r="C171" s="205"/>
      <c r="D171" s="206" t="s">
        <v>135</v>
      </c>
      <c r="E171" s="207" t="s">
        <v>1</v>
      </c>
      <c r="F171" s="208" t="s">
        <v>200</v>
      </c>
      <c r="G171" s="205"/>
      <c r="H171" s="209">
        <v>291.72000000000003</v>
      </c>
      <c r="I171" s="210"/>
      <c r="J171" s="205"/>
      <c r="K171" s="205"/>
      <c r="L171" s="211"/>
      <c r="M171" s="212"/>
      <c r="N171" s="213"/>
      <c r="O171" s="213"/>
      <c r="P171" s="213"/>
      <c r="Q171" s="213"/>
      <c r="R171" s="213"/>
      <c r="S171" s="213"/>
      <c r="T171" s="214"/>
      <c r="AT171" s="215" t="s">
        <v>135</v>
      </c>
      <c r="AU171" s="215" t="s">
        <v>87</v>
      </c>
      <c r="AV171" s="12" t="s">
        <v>87</v>
      </c>
      <c r="AW171" s="12" t="s">
        <v>137</v>
      </c>
      <c r="AX171" s="12" t="s">
        <v>85</v>
      </c>
      <c r="AY171" s="215" t="s">
        <v>126</v>
      </c>
    </row>
    <row r="172" spans="2:65" s="1" customFormat="1" ht="48" customHeight="1">
      <c r="B172" s="33"/>
      <c r="C172" s="191" t="s">
        <v>201</v>
      </c>
      <c r="D172" s="191" t="s">
        <v>128</v>
      </c>
      <c r="E172" s="192" t="s">
        <v>202</v>
      </c>
      <c r="F172" s="193" t="s">
        <v>203</v>
      </c>
      <c r="G172" s="194" t="s">
        <v>162</v>
      </c>
      <c r="H172" s="195">
        <v>291.72000000000003</v>
      </c>
      <c r="I172" s="196"/>
      <c r="J172" s="197">
        <f>ROUND(I172*H172,2)</f>
        <v>0</v>
      </c>
      <c r="K172" s="193" t="s">
        <v>132</v>
      </c>
      <c r="L172" s="37"/>
      <c r="M172" s="198" t="s">
        <v>1</v>
      </c>
      <c r="N172" s="199" t="s">
        <v>42</v>
      </c>
      <c r="O172" s="65"/>
      <c r="P172" s="200">
        <f>O172*H172</f>
        <v>0</v>
      </c>
      <c r="Q172" s="200">
        <v>0</v>
      </c>
      <c r="R172" s="200">
        <f>Q172*H172</f>
        <v>0</v>
      </c>
      <c r="S172" s="200">
        <v>0</v>
      </c>
      <c r="T172" s="201">
        <f>S172*H172</f>
        <v>0</v>
      </c>
      <c r="AR172" s="202" t="s">
        <v>133</v>
      </c>
      <c r="AT172" s="202" t="s">
        <v>128</v>
      </c>
      <c r="AU172" s="202" t="s">
        <v>87</v>
      </c>
      <c r="AY172" s="16" t="s">
        <v>126</v>
      </c>
      <c r="BE172" s="203">
        <f>IF(N172="základní",J172,0)</f>
        <v>0</v>
      </c>
      <c r="BF172" s="203">
        <f>IF(N172="snížená",J172,0)</f>
        <v>0</v>
      </c>
      <c r="BG172" s="203">
        <f>IF(N172="zákl. přenesená",J172,0)</f>
        <v>0</v>
      </c>
      <c r="BH172" s="203">
        <f>IF(N172="sníž. přenesená",J172,0)</f>
        <v>0</v>
      </c>
      <c r="BI172" s="203">
        <f>IF(N172="nulová",J172,0)</f>
        <v>0</v>
      </c>
      <c r="BJ172" s="16" t="s">
        <v>85</v>
      </c>
      <c r="BK172" s="203">
        <f>ROUND(I172*H172,2)</f>
        <v>0</v>
      </c>
      <c r="BL172" s="16" t="s">
        <v>133</v>
      </c>
      <c r="BM172" s="202" t="s">
        <v>204</v>
      </c>
    </row>
    <row r="173" spans="2:65" s="1" customFormat="1" ht="24" customHeight="1">
      <c r="B173" s="33"/>
      <c r="C173" s="191" t="s">
        <v>205</v>
      </c>
      <c r="D173" s="191" t="s">
        <v>128</v>
      </c>
      <c r="E173" s="192" t="s">
        <v>206</v>
      </c>
      <c r="F173" s="193" t="s">
        <v>207</v>
      </c>
      <c r="G173" s="194" t="s">
        <v>149</v>
      </c>
      <c r="H173" s="195">
        <v>179</v>
      </c>
      <c r="I173" s="196"/>
      <c r="J173" s="197">
        <f>ROUND(I173*H173,2)</f>
        <v>0</v>
      </c>
      <c r="K173" s="193" t="s">
        <v>132</v>
      </c>
      <c r="L173" s="37"/>
      <c r="M173" s="198" t="s">
        <v>1</v>
      </c>
      <c r="N173" s="199" t="s">
        <v>42</v>
      </c>
      <c r="O173" s="65"/>
      <c r="P173" s="200">
        <f>O173*H173</f>
        <v>0</v>
      </c>
      <c r="Q173" s="200">
        <v>0</v>
      </c>
      <c r="R173" s="200">
        <f>Q173*H173</f>
        <v>0</v>
      </c>
      <c r="S173" s="200">
        <v>0</v>
      </c>
      <c r="T173" s="201">
        <f>S173*H173</f>
        <v>0</v>
      </c>
      <c r="AR173" s="202" t="s">
        <v>133</v>
      </c>
      <c r="AT173" s="202" t="s">
        <v>128</v>
      </c>
      <c r="AU173" s="202" t="s">
        <v>87</v>
      </c>
      <c r="AY173" s="16" t="s">
        <v>126</v>
      </c>
      <c r="BE173" s="203">
        <f>IF(N173="základní",J173,0)</f>
        <v>0</v>
      </c>
      <c r="BF173" s="203">
        <f>IF(N173="snížená",J173,0)</f>
        <v>0</v>
      </c>
      <c r="BG173" s="203">
        <f>IF(N173="zákl. přenesená",J173,0)</f>
        <v>0</v>
      </c>
      <c r="BH173" s="203">
        <f>IF(N173="sníž. přenesená",J173,0)</f>
        <v>0</v>
      </c>
      <c r="BI173" s="203">
        <f>IF(N173="nulová",J173,0)</f>
        <v>0</v>
      </c>
      <c r="BJ173" s="16" t="s">
        <v>85</v>
      </c>
      <c r="BK173" s="203">
        <f>ROUND(I173*H173,2)</f>
        <v>0</v>
      </c>
      <c r="BL173" s="16" t="s">
        <v>133</v>
      </c>
      <c r="BM173" s="202" t="s">
        <v>208</v>
      </c>
    </row>
    <row r="174" spans="2:65" s="1" customFormat="1" ht="16.5" customHeight="1">
      <c r="B174" s="33"/>
      <c r="C174" s="191" t="s">
        <v>209</v>
      </c>
      <c r="D174" s="191" t="s">
        <v>128</v>
      </c>
      <c r="E174" s="192" t="s">
        <v>210</v>
      </c>
      <c r="F174" s="193" t="s">
        <v>211</v>
      </c>
      <c r="G174" s="194" t="s">
        <v>149</v>
      </c>
      <c r="H174" s="195">
        <v>179</v>
      </c>
      <c r="I174" s="196"/>
      <c r="J174" s="197">
        <f>ROUND(I174*H174,2)</f>
        <v>0</v>
      </c>
      <c r="K174" s="193" t="s">
        <v>132</v>
      </c>
      <c r="L174" s="37"/>
      <c r="M174" s="198" t="s">
        <v>1</v>
      </c>
      <c r="N174" s="199" t="s">
        <v>42</v>
      </c>
      <c r="O174" s="65"/>
      <c r="P174" s="200">
        <f>O174*H174</f>
        <v>0</v>
      </c>
      <c r="Q174" s="200">
        <v>4.96E-3</v>
      </c>
      <c r="R174" s="200">
        <f>Q174*H174</f>
        <v>0.88783999999999996</v>
      </c>
      <c r="S174" s="200">
        <v>0</v>
      </c>
      <c r="T174" s="201">
        <f>S174*H174</f>
        <v>0</v>
      </c>
      <c r="AR174" s="202" t="s">
        <v>212</v>
      </c>
      <c r="AT174" s="202" t="s">
        <v>128</v>
      </c>
      <c r="AU174" s="202" t="s">
        <v>87</v>
      </c>
      <c r="AY174" s="16" t="s">
        <v>126</v>
      </c>
      <c r="BE174" s="203">
        <f>IF(N174="základní",J174,0)</f>
        <v>0</v>
      </c>
      <c r="BF174" s="203">
        <f>IF(N174="snížená",J174,0)</f>
        <v>0</v>
      </c>
      <c r="BG174" s="203">
        <f>IF(N174="zákl. přenesená",J174,0)</f>
        <v>0</v>
      </c>
      <c r="BH174" s="203">
        <f>IF(N174="sníž. přenesená",J174,0)</f>
        <v>0</v>
      </c>
      <c r="BI174" s="203">
        <f>IF(N174="nulová",J174,0)</f>
        <v>0</v>
      </c>
      <c r="BJ174" s="16" t="s">
        <v>85</v>
      </c>
      <c r="BK174" s="203">
        <f>ROUND(I174*H174,2)</f>
        <v>0</v>
      </c>
      <c r="BL174" s="16" t="s">
        <v>212</v>
      </c>
      <c r="BM174" s="202" t="s">
        <v>213</v>
      </c>
    </row>
    <row r="175" spans="2:65" s="1" customFormat="1" ht="16.5" customHeight="1">
      <c r="B175" s="33"/>
      <c r="C175" s="227" t="s">
        <v>8</v>
      </c>
      <c r="D175" s="227" t="s">
        <v>214</v>
      </c>
      <c r="E175" s="228" t="s">
        <v>215</v>
      </c>
      <c r="F175" s="229" t="s">
        <v>216</v>
      </c>
      <c r="G175" s="230" t="s">
        <v>149</v>
      </c>
      <c r="H175" s="231">
        <v>179</v>
      </c>
      <c r="I175" s="232"/>
      <c r="J175" s="233">
        <f>ROUND(I175*H175,2)</f>
        <v>0</v>
      </c>
      <c r="K175" s="229" t="s">
        <v>1</v>
      </c>
      <c r="L175" s="234"/>
      <c r="M175" s="235" t="s">
        <v>1</v>
      </c>
      <c r="N175" s="236" t="s">
        <v>42</v>
      </c>
      <c r="O175" s="65"/>
      <c r="P175" s="200">
        <f>O175*H175</f>
        <v>0</v>
      </c>
      <c r="Q175" s="200">
        <v>1.4E-3</v>
      </c>
      <c r="R175" s="200">
        <f>Q175*H175</f>
        <v>0.25059999999999999</v>
      </c>
      <c r="S175" s="200">
        <v>0</v>
      </c>
      <c r="T175" s="201">
        <f>S175*H175</f>
        <v>0</v>
      </c>
      <c r="AR175" s="202" t="s">
        <v>182</v>
      </c>
      <c r="AT175" s="202" t="s">
        <v>214</v>
      </c>
      <c r="AU175" s="202" t="s">
        <v>87</v>
      </c>
      <c r="AY175" s="16" t="s">
        <v>126</v>
      </c>
      <c r="BE175" s="203">
        <f>IF(N175="základní",J175,0)</f>
        <v>0</v>
      </c>
      <c r="BF175" s="203">
        <f>IF(N175="snížená",J175,0)</f>
        <v>0</v>
      </c>
      <c r="BG175" s="203">
        <f>IF(N175="zákl. přenesená",J175,0)</f>
        <v>0</v>
      </c>
      <c r="BH175" s="203">
        <f>IF(N175="sníž. přenesená",J175,0)</f>
        <v>0</v>
      </c>
      <c r="BI175" s="203">
        <f>IF(N175="nulová",J175,0)</f>
        <v>0</v>
      </c>
      <c r="BJ175" s="16" t="s">
        <v>85</v>
      </c>
      <c r="BK175" s="203">
        <f>ROUND(I175*H175,2)</f>
        <v>0</v>
      </c>
      <c r="BL175" s="16" t="s">
        <v>133</v>
      </c>
      <c r="BM175" s="202" t="s">
        <v>217</v>
      </c>
    </row>
    <row r="176" spans="2:65" s="1" customFormat="1" ht="48" customHeight="1">
      <c r="B176" s="33"/>
      <c r="C176" s="191" t="s">
        <v>218</v>
      </c>
      <c r="D176" s="191" t="s">
        <v>128</v>
      </c>
      <c r="E176" s="192" t="s">
        <v>219</v>
      </c>
      <c r="F176" s="193" t="s">
        <v>220</v>
      </c>
      <c r="G176" s="194" t="s">
        <v>162</v>
      </c>
      <c r="H176" s="195">
        <v>1911.96</v>
      </c>
      <c r="I176" s="196"/>
      <c r="J176" s="197">
        <f>ROUND(I176*H176,2)</f>
        <v>0</v>
      </c>
      <c r="K176" s="193" t="s">
        <v>132</v>
      </c>
      <c r="L176" s="37"/>
      <c r="M176" s="198" t="s">
        <v>1</v>
      </c>
      <c r="N176" s="199" t="s">
        <v>42</v>
      </c>
      <c r="O176" s="65"/>
      <c r="P176" s="200">
        <f>O176*H176</f>
        <v>0</v>
      </c>
      <c r="Q176" s="200">
        <v>0</v>
      </c>
      <c r="R176" s="200">
        <f>Q176*H176</f>
        <v>0</v>
      </c>
      <c r="S176" s="200">
        <v>0</v>
      </c>
      <c r="T176" s="201">
        <f>S176*H176</f>
        <v>0</v>
      </c>
      <c r="AR176" s="202" t="s">
        <v>133</v>
      </c>
      <c r="AT176" s="202" t="s">
        <v>128</v>
      </c>
      <c r="AU176" s="202" t="s">
        <v>87</v>
      </c>
      <c r="AY176" s="16" t="s">
        <v>126</v>
      </c>
      <c r="BE176" s="203">
        <f>IF(N176="základní",J176,0)</f>
        <v>0</v>
      </c>
      <c r="BF176" s="203">
        <f>IF(N176="snížená",J176,0)</f>
        <v>0</v>
      </c>
      <c r="BG176" s="203">
        <f>IF(N176="zákl. přenesená",J176,0)</f>
        <v>0</v>
      </c>
      <c r="BH176" s="203">
        <f>IF(N176="sníž. přenesená",J176,0)</f>
        <v>0</v>
      </c>
      <c r="BI176" s="203">
        <f>IF(N176="nulová",J176,0)</f>
        <v>0</v>
      </c>
      <c r="BJ176" s="16" t="s">
        <v>85</v>
      </c>
      <c r="BK176" s="203">
        <f>ROUND(I176*H176,2)</f>
        <v>0</v>
      </c>
      <c r="BL176" s="16" t="s">
        <v>133</v>
      </c>
      <c r="BM176" s="202" t="s">
        <v>221</v>
      </c>
    </row>
    <row r="177" spans="2:65" s="12" customFormat="1">
      <c r="B177" s="204"/>
      <c r="C177" s="205"/>
      <c r="D177" s="206" t="s">
        <v>135</v>
      </c>
      <c r="E177" s="207" t="s">
        <v>1</v>
      </c>
      <c r="F177" s="208" t="s">
        <v>222</v>
      </c>
      <c r="G177" s="205"/>
      <c r="H177" s="209">
        <v>1911.96</v>
      </c>
      <c r="I177" s="210"/>
      <c r="J177" s="205"/>
      <c r="K177" s="205"/>
      <c r="L177" s="211"/>
      <c r="M177" s="212"/>
      <c r="N177" s="213"/>
      <c r="O177" s="213"/>
      <c r="P177" s="213"/>
      <c r="Q177" s="213"/>
      <c r="R177" s="213"/>
      <c r="S177" s="213"/>
      <c r="T177" s="214"/>
      <c r="AT177" s="215" t="s">
        <v>135</v>
      </c>
      <c r="AU177" s="215" t="s">
        <v>87</v>
      </c>
      <c r="AV177" s="12" t="s">
        <v>87</v>
      </c>
      <c r="AW177" s="12" t="s">
        <v>137</v>
      </c>
      <c r="AX177" s="12" t="s">
        <v>85</v>
      </c>
      <c r="AY177" s="215" t="s">
        <v>126</v>
      </c>
    </row>
    <row r="178" spans="2:65" s="1" customFormat="1" ht="36" customHeight="1">
      <c r="B178" s="33"/>
      <c r="C178" s="191" t="s">
        <v>223</v>
      </c>
      <c r="D178" s="191" t="s">
        <v>128</v>
      </c>
      <c r="E178" s="192" t="s">
        <v>224</v>
      </c>
      <c r="F178" s="193" t="s">
        <v>225</v>
      </c>
      <c r="G178" s="194" t="s">
        <v>162</v>
      </c>
      <c r="H178" s="195">
        <v>1911.96</v>
      </c>
      <c r="I178" s="196"/>
      <c r="J178" s="197">
        <f>ROUND(I178*H178,2)</f>
        <v>0</v>
      </c>
      <c r="K178" s="193" t="s">
        <v>132</v>
      </c>
      <c r="L178" s="37"/>
      <c r="M178" s="198" t="s">
        <v>1</v>
      </c>
      <c r="N178" s="199" t="s">
        <v>42</v>
      </c>
      <c r="O178" s="65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02" t="s">
        <v>133</v>
      </c>
      <c r="AT178" s="202" t="s">
        <v>128</v>
      </c>
      <c r="AU178" s="202" t="s">
        <v>87</v>
      </c>
      <c r="AY178" s="16" t="s">
        <v>126</v>
      </c>
      <c r="BE178" s="203">
        <f>IF(N178="základní",J178,0)</f>
        <v>0</v>
      </c>
      <c r="BF178" s="203">
        <f>IF(N178="snížená",J178,0)</f>
        <v>0</v>
      </c>
      <c r="BG178" s="203">
        <f>IF(N178="zákl. přenesená",J178,0)</f>
        <v>0</v>
      </c>
      <c r="BH178" s="203">
        <f>IF(N178="sníž. přenesená",J178,0)</f>
        <v>0</v>
      </c>
      <c r="BI178" s="203">
        <f>IF(N178="nulová",J178,0)</f>
        <v>0</v>
      </c>
      <c r="BJ178" s="16" t="s">
        <v>85</v>
      </c>
      <c r="BK178" s="203">
        <f>ROUND(I178*H178,2)</f>
        <v>0</v>
      </c>
      <c r="BL178" s="16" t="s">
        <v>133</v>
      </c>
      <c r="BM178" s="202" t="s">
        <v>226</v>
      </c>
    </row>
    <row r="179" spans="2:65" s="12" customFormat="1">
      <c r="B179" s="204"/>
      <c r="C179" s="205"/>
      <c r="D179" s="206" t="s">
        <v>135</v>
      </c>
      <c r="E179" s="207" t="s">
        <v>1</v>
      </c>
      <c r="F179" s="208" t="s">
        <v>222</v>
      </c>
      <c r="G179" s="205"/>
      <c r="H179" s="209">
        <v>1911.96</v>
      </c>
      <c r="I179" s="210"/>
      <c r="J179" s="205"/>
      <c r="K179" s="205"/>
      <c r="L179" s="211"/>
      <c r="M179" s="212"/>
      <c r="N179" s="213"/>
      <c r="O179" s="213"/>
      <c r="P179" s="213"/>
      <c r="Q179" s="213"/>
      <c r="R179" s="213"/>
      <c r="S179" s="213"/>
      <c r="T179" s="214"/>
      <c r="AT179" s="215" t="s">
        <v>135</v>
      </c>
      <c r="AU179" s="215" t="s">
        <v>87</v>
      </c>
      <c r="AV179" s="12" t="s">
        <v>87</v>
      </c>
      <c r="AW179" s="12" t="s">
        <v>137</v>
      </c>
      <c r="AX179" s="12" t="s">
        <v>85</v>
      </c>
      <c r="AY179" s="215" t="s">
        <v>126</v>
      </c>
    </row>
    <row r="180" spans="2:65" s="1" customFormat="1" ht="36" customHeight="1">
      <c r="B180" s="33"/>
      <c r="C180" s="191" t="s">
        <v>227</v>
      </c>
      <c r="D180" s="191" t="s">
        <v>128</v>
      </c>
      <c r="E180" s="192" t="s">
        <v>228</v>
      </c>
      <c r="F180" s="193" t="s">
        <v>229</v>
      </c>
      <c r="G180" s="194" t="s">
        <v>162</v>
      </c>
      <c r="H180" s="195">
        <v>955.98</v>
      </c>
      <c r="I180" s="196"/>
      <c r="J180" s="197">
        <f>ROUND(I180*H180,2)</f>
        <v>0</v>
      </c>
      <c r="K180" s="193" t="s">
        <v>132</v>
      </c>
      <c r="L180" s="37"/>
      <c r="M180" s="198" t="s">
        <v>1</v>
      </c>
      <c r="N180" s="199" t="s">
        <v>42</v>
      </c>
      <c r="O180" s="65"/>
      <c r="P180" s="200">
        <f>O180*H180</f>
        <v>0</v>
      </c>
      <c r="Q180" s="200">
        <v>0</v>
      </c>
      <c r="R180" s="200">
        <f>Q180*H180</f>
        <v>0</v>
      </c>
      <c r="S180" s="200">
        <v>0</v>
      </c>
      <c r="T180" s="201">
        <f>S180*H180</f>
        <v>0</v>
      </c>
      <c r="AR180" s="202" t="s">
        <v>133</v>
      </c>
      <c r="AT180" s="202" t="s">
        <v>128</v>
      </c>
      <c r="AU180" s="202" t="s">
        <v>87</v>
      </c>
      <c r="AY180" s="16" t="s">
        <v>126</v>
      </c>
      <c r="BE180" s="203">
        <f>IF(N180="základní",J180,0)</f>
        <v>0</v>
      </c>
      <c r="BF180" s="203">
        <f>IF(N180="snížená",J180,0)</f>
        <v>0</v>
      </c>
      <c r="BG180" s="203">
        <f>IF(N180="zákl. přenesená",J180,0)</f>
        <v>0</v>
      </c>
      <c r="BH180" s="203">
        <f>IF(N180="sníž. přenesená",J180,0)</f>
        <v>0</v>
      </c>
      <c r="BI180" s="203">
        <f>IF(N180="nulová",J180,0)</f>
        <v>0</v>
      </c>
      <c r="BJ180" s="16" t="s">
        <v>85</v>
      </c>
      <c r="BK180" s="203">
        <f>ROUND(I180*H180,2)</f>
        <v>0</v>
      </c>
      <c r="BL180" s="16" t="s">
        <v>133</v>
      </c>
      <c r="BM180" s="202" t="s">
        <v>230</v>
      </c>
    </row>
    <row r="181" spans="2:65" s="12" customFormat="1">
      <c r="B181" s="204"/>
      <c r="C181" s="205"/>
      <c r="D181" s="206" t="s">
        <v>135</v>
      </c>
      <c r="E181" s="207" t="s">
        <v>1</v>
      </c>
      <c r="F181" s="208" t="s">
        <v>231</v>
      </c>
      <c r="G181" s="205"/>
      <c r="H181" s="209">
        <v>955.98</v>
      </c>
      <c r="I181" s="210"/>
      <c r="J181" s="205"/>
      <c r="K181" s="205"/>
      <c r="L181" s="211"/>
      <c r="M181" s="212"/>
      <c r="N181" s="213"/>
      <c r="O181" s="213"/>
      <c r="P181" s="213"/>
      <c r="Q181" s="213"/>
      <c r="R181" s="213"/>
      <c r="S181" s="213"/>
      <c r="T181" s="214"/>
      <c r="AT181" s="215" t="s">
        <v>135</v>
      </c>
      <c r="AU181" s="215" t="s">
        <v>87</v>
      </c>
      <c r="AV181" s="12" t="s">
        <v>87</v>
      </c>
      <c r="AW181" s="12" t="s">
        <v>137</v>
      </c>
      <c r="AX181" s="12" t="s">
        <v>85</v>
      </c>
      <c r="AY181" s="215" t="s">
        <v>126</v>
      </c>
    </row>
    <row r="182" spans="2:65" s="1" customFormat="1" ht="36" customHeight="1">
      <c r="B182" s="33"/>
      <c r="C182" s="191" t="s">
        <v>232</v>
      </c>
      <c r="D182" s="191" t="s">
        <v>128</v>
      </c>
      <c r="E182" s="192" t="s">
        <v>233</v>
      </c>
      <c r="F182" s="193" t="s">
        <v>234</v>
      </c>
      <c r="G182" s="194" t="s">
        <v>235</v>
      </c>
      <c r="H182" s="195">
        <v>1569.6</v>
      </c>
      <c r="I182" s="196"/>
      <c r="J182" s="197">
        <f>ROUND(I182*H182,2)</f>
        <v>0</v>
      </c>
      <c r="K182" s="193" t="s">
        <v>132</v>
      </c>
      <c r="L182" s="37"/>
      <c r="M182" s="198" t="s">
        <v>1</v>
      </c>
      <c r="N182" s="199" t="s">
        <v>42</v>
      </c>
      <c r="O182" s="65"/>
      <c r="P182" s="200">
        <f>O182*H182</f>
        <v>0</v>
      </c>
      <c r="Q182" s="200">
        <v>8.4000000000000003E-4</v>
      </c>
      <c r="R182" s="200">
        <f>Q182*H182</f>
        <v>1.3184640000000001</v>
      </c>
      <c r="S182" s="200">
        <v>0</v>
      </c>
      <c r="T182" s="201">
        <f>S182*H182</f>
        <v>0</v>
      </c>
      <c r="AR182" s="202" t="s">
        <v>133</v>
      </c>
      <c r="AT182" s="202" t="s">
        <v>128</v>
      </c>
      <c r="AU182" s="202" t="s">
        <v>87</v>
      </c>
      <c r="AY182" s="16" t="s">
        <v>126</v>
      </c>
      <c r="BE182" s="203">
        <f>IF(N182="základní",J182,0)</f>
        <v>0</v>
      </c>
      <c r="BF182" s="203">
        <f>IF(N182="snížená",J182,0)</f>
        <v>0</v>
      </c>
      <c r="BG182" s="203">
        <f>IF(N182="zákl. přenesená",J182,0)</f>
        <v>0</v>
      </c>
      <c r="BH182" s="203">
        <f>IF(N182="sníž. přenesená",J182,0)</f>
        <v>0</v>
      </c>
      <c r="BI182" s="203">
        <f>IF(N182="nulová",J182,0)</f>
        <v>0</v>
      </c>
      <c r="BJ182" s="16" t="s">
        <v>85</v>
      </c>
      <c r="BK182" s="203">
        <f>ROUND(I182*H182,2)</f>
        <v>0</v>
      </c>
      <c r="BL182" s="16" t="s">
        <v>133</v>
      </c>
      <c r="BM182" s="202" t="s">
        <v>236</v>
      </c>
    </row>
    <row r="183" spans="2:65" s="12" customFormat="1">
      <c r="B183" s="204"/>
      <c r="C183" s="205"/>
      <c r="D183" s="206" t="s">
        <v>135</v>
      </c>
      <c r="E183" s="207" t="s">
        <v>1</v>
      </c>
      <c r="F183" s="208" t="s">
        <v>237</v>
      </c>
      <c r="G183" s="205"/>
      <c r="H183" s="209">
        <v>1015.1999999999999</v>
      </c>
      <c r="I183" s="210"/>
      <c r="J183" s="205"/>
      <c r="K183" s="205"/>
      <c r="L183" s="211"/>
      <c r="M183" s="212"/>
      <c r="N183" s="213"/>
      <c r="O183" s="213"/>
      <c r="P183" s="213"/>
      <c r="Q183" s="213"/>
      <c r="R183" s="213"/>
      <c r="S183" s="213"/>
      <c r="T183" s="214"/>
      <c r="AT183" s="215" t="s">
        <v>135</v>
      </c>
      <c r="AU183" s="215" t="s">
        <v>87</v>
      </c>
      <c r="AV183" s="12" t="s">
        <v>87</v>
      </c>
      <c r="AW183" s="12" t="s">
        <v>137</v>
      </c>
      <c r="AX183" s="12" t="s">
        <v>77</v>
      </c>
      <c r="AY183" s="215" t="s">
        <v>126</v>
      </c>
    </row>
    <row r="184" spans="2:65" s="12" customFormat="1">
      <c r="B184" s="204"/>
      <c r="C184" s="205"/>
      <c r="D184" s="206" t="s">
        <v>135</v>
      </c>
      <c r="E184" s="207" t="s">
        <v>1</v>
      </c>
      <c r="F184" s="208" t="s">
        <v>238</v>
      </c>
      <c r="G184" s="205"/>
      <c r="H184" s="209">
        <v>24</v>
      </c>
      <c r="I184" s="210"/>
      <c r="J184" s="205"/>
      <c r="K184" s="205"/>
      <c r="L184" s="211"/>
      <c r="M184" s="212"/>
      <c r="N184" s="213"/>
      <c r="O184" s="213"/>
      <c r="P184" s="213"/>
      <c r="Q184" s="213"/>
      <c r="R184" s="213"/>
      <c r="S184" s="213"/>
      <c r="T184" s="214"/>
      <c r="AT184" s="215" t="s">
        <v>135</v>
      </c>
      <c r="AU184" s="215" t="s">
        <v>87</v>
      </c>
      <c r="AV184" s="12" t="s">
        <v>87</v>
      </c>
      <c r="AW184" s="12" t="s">
        <v>137</v>
      </c>
      <c r="AX184" s="12" t="s">
        <v>77</v>
      </c>
      <c r="AY184" s="215" t="s">
        <v>126</v>
      </c>
    </row>
    <row r="185" spans="2:65" s="12" customFormat="1">
      <c r="B185" s="204"/>
      <c r="C185" s="205"/>
      <c r="D185" s="206" t="s">
        <v>135</v>
      </c>
      <c r="E185" s="207" t="s">
        <v>1</v>
      </c>
      <c r="F185" s="208" t="s">
        <v>239</v>
      </c>
      <c r="G185" s="205"/>
      <c r="H185" s="209">
        <v>530.4</v>
      </c>
      <c r="I185" s="210"/>
      <c r="J185" s="205"/>
      <c r="K185" s="205"/>
      <c r="L185" s="211"/>
      <c r="M185" s="212"/>
      <c r="N185" s="213"/>
      <c r="O185" s="213"/>
      <c r="P185" s="213"/>
      <c r="Q185" s="213"/>
      <c r="R185" s="213"/>
      <c r="S185" s="213"/>
      <c r="T185" s="214"/>
      <c r="AT185" s="215" t="s">
        <v>135</v>
      </c>
      <c r="AU185" s="215" t="s">
        <v>87</v>
      </c>
      <c r="AV185" s="12" t="s">
        <v>87</v>
      </c>
      <c r="AW185" s="12" t="s">
        <v>137</v>
      </c>
      <c r="AX185" s="12" t="s">
        <v>77</v>
      </c>
      <c r="AY185" s="215" t="s">
        <v>126</v>
      </c>
    </row>
    <row r="186" spans="2:65" s="13" customFormat="1">
      <c r="B186" s="216"/>
      <c r="C186" s="217"/>
      <c r="D186" s="206" t="s">
        <v>135</v>
      </c>
      <c r="E186" s="218" t="s">
        <v>1</v>
      </c>
      <c r="F186" s="219" t="s">
        <v>139</v>
      </c>
      <c r="G186" s="217"/>
      <c r="H186" s="220">
        <v>1569.6</v>
      </c>
      <c r="I186" s="221"/>
      <c r="J186" s="217"/>
      <c r="K186" s="217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135</v>
      </c>
      <c r="AU186" s="226" t="s">
        <v>87</v>
      </c>
      <c r="AV186" s="13" t="s">
        <v>133</v>
      </c>
      <c r="AW186" s="13" t="s">
        <v>137</v>
      </c>
      <c r="AX186" s="13" t="s">
        <v>85</v>
      </c>
      <c r="AY186" s="226" t="s">
        <v>126</v>
      </c>
    </row>
    <row r="187" spans="2:65" s="1" customFormat="1" ht="36" customHeight="1">
      <c r="B187" s="33"/>
      <c r="C187" s="191" t="s">
        <v>240</v>
      </c>
      <c r="D187" s="191" t="s">
        <v>128</v>
      </c>
      <c r="E187" s="192" t="s">
        <v>241</v>
      </c>
      <c r="F187" s="193" t="s">
        <v>242</v>
      </c>
      <c r="G187" s="194" t="s">
        <v>235</v>
      </c>
      <c r="H187" s="195">
        <v>1569.6</v>
      </c>
      <c r="I187" s="196"/>
      <c r="J187" s="197">
        <f>ROUND(I187*H187,2)</f>
        <v>0</v>
      </c>
      <c r="K187" s="193" t="s">
        <v>132</v>
      </c>
      <c r="L187" s="37"/>
      <c r="M187" s="198" t="s">
        <v>1</v>
      </c>
      <c r="N187" s="199" t="s">
        <v>42</v>
      </c>
      <c r="O187" s="65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02" t="s">
        <v>133</v>
      </c>
      <c r="AT187" s="202" t="s">
        <v>128</v>
      </c>
      <c r="AU187" s="202" t="s">
        <v>87</v>
      </c>
      <c r="AY187" s="16" t="s">
        <v>126</v>
      </c>
      <c r="BE187" s="203">
        <f>IF(N187="základní",J187,0)</f>
        <v>0</v>
      </c>
      <c r="BF187" s="203">
        <f>IF(N187="snížená",J187,0)</f>
        <v>0</v>
      </c>
      <c r="BG187" s="203">
        <f>IF(N187="zákl. přenesená",J187,0)</f>
        <v>0</v>
      </c>
      <c r="BH187" s="203">
        <f>IF(N187="sníž. přenesená",J187,0)</f>
        <v>0</v>
      </c>
      <c r="BI187" s="203">
        <f>IF(N187="nulová",J187,0)</f>
        <v>0</v>
      </c>
      <c r="BJ187" s="16" t="s">
        <v>85</v>
      </c>
      <c r="BK187" s="203">
        <f>ROUND(I187*H187,2)</f>
        <v>0</v>
      </c>
      <c r="BL187" s="16" t="s">
        <v>133</v>
      </c>
      <c r="BM187" s="202" t="s">
        <v>243</v>
      </c>
    </row>
    <row r="188" spans="2:65" s="1" customFormat="1" ht="36" customHeight="1">
      <c r="B188" s="33"/>
      <c r="C188" s="191" t="s">
        <v>7</v>
      </c>
      <c r="D188" s="191" t="s">
        <v>128</v>
      </c>
      <c r="E188" s="192" t="s">
        <v>244</v>
      </c>
      <c r="F188" s="193" t="s">
        <v>245</v>
      </c>
      <c r="G188" s="194" t="s">
        <v>235</v>
      </c>
      <c r="H188" s="195">
        <v>528</v>
      </c>
      <c r="I188" s="196"/>
      <c r="J188" s="197">
        <f>ROUND(I188*H188,2)</f>
        <v>0</v>
      </c>
      <c r="K188" s="193" t="s">
        <v>132</v>
      </c>
      <c r="L188" s="37"/>
      <c r="M188" s="198" t="s">
        <v>1</v>
      </c>
      <c r="N188" s="199" t="s">
        <v>42</v>
      </c>
      <c r="O188" s="65"/>
      <c r="P188" s="200">
        <f>O188*H188</f>
        <v>0</v>
      </c>
      <c r="Q188" s="200">
        <v>8.4999999999999995E-4</v>
      </c>
      <c r="R188" s="200">
        <f>Q188*H188</f>
        <v>0.44879999999999998</v>
      </c>
      <c r="S188" s="200">
        <v>0</v>
      </c>
      <c r="T188" s="201">
        <f>S188*H188</f>
        <v>0</v>
      </c>
      <c r="AR188" s="202" t="s">
        <v>133</v>
      </c>
      <c r="AT188" s="202" t="s">
        <v>128</v>
      </c>
      <c r="AU188" s="202" t="s">
        <v>87</v>
      </c>
      <c r="AY188" s="16" t="s">
        <v>126</v>
      </c>
      <c r="BE188" s="203">
        <f>IF(N188="základní",J188,0)</f>
        <v>0</v>
      </c>
      <c r="BF188" s="203">
        <f>IF(N188="snížená",J188,0)</f>
        <v>0</v>
      </c>
      <c r="BG188" s="203">
        <f>IF(N188="zákl. přenesená",J188,0)</f>
        <v>0</v>
      </c>
      <c r="BH188" s="203">
        <f>IF(N188="sníž. přenesená",J188,0)</f>
        <v>0</v>
      </c>
      <c r="BI188" s="203">
        <f>IF(N188="nulová",J188,0)</f>
        <v>0</v>
      </c>
      <c r="BJ188" s="16" t="s">
        <v>85</v>
      </c>
      <c r="BK188" s="203">
        <f>ROUND(I188*H188,2)</f>
        <v>0</v>
      </c>
      <c r="BL188" s="16" t="s">
        <v>133</v>
      </c>
      <c r="BM188" s="202" t="s">
        <v>246</v>
      </c>
    </row>
    <row r="189" spans="2:65" s="12" customFormat="1">
      <c r="B189" s="204"/>
      <c r="C189" s="205"/>
      <c r="D189" s="206" t="s">
        <v>135</v>
      </c>
      <c r="E189" s="207" t="s">
        <v>1</v>
      </c>
      <c r="F189" s="208" t="s">
        <v>247</v>
      </c>
      <c r="G189" s="205"/>
      <c r="H189" s="209">
        <v>235.20000000000002</v>
      </c>
      <c r="I189" s="210"/>
      <c r="J189" s="205"/>
      <c r="K189" s="205"/>
      <c r="L189" s="211"/>
      <c r="M189" s="212"/>
      <c r="N189" s="213"/>
      <c r="O189" s="213"/>
      <c r="P189" s="213"/>
      <c r="Q189" s="213"/>
      <c r="R189" s="213"/>
      <c r="S189" s="213"/>
      <c r="T189" s="214"/>
      <c r="AT189" s="215" t="s">
        <v>135</v>
      </c>
      <c r="AU189" s="215" t="s">
        <v>87</v>
      </c>
      <c r="AV189" s="12" t="s">
        <v>87</v>
      </c>
      <c r="AW189" s="12" t="s">
        <v>137</v>
      </c>
      <c r="AX189" s="12" t="s">
        <v>77</v>
      </c>
      <c r="AY189" s="215" t="s">
        <v>126</v>
      </c>
    </row>
    <row r="190" spans="2:65" s="12" customFormat="1">
      <c r="B190" s="204"/>
      <c r="C190" s="205"/>
      <c r="D190" s="206" t="s">
        <v>135</v>
      </c>
      <c r="E190" s="207" t="s">
        <v>1</v>
      </c>
      <c r="F190" s="208" t="s">
        <v>248</v>
      </c>
      <c r="G190" s="205"/>
      <c r="H190" s="209">
        <v>168</v>
      </c>
      <c r="I190" s="210"/>
      <c r="J190" s="205"/>
      <c r="K190" s="205"/>
      <c r="L190" s="211"/>
      <c r="M190" s="212"/>
      <c r="N190" s="213"/>
      <c r="O190" s="213"/>
      <c r="P190" s="213"/>
      <c r="Q190" s="213"/>
      <c r="R190" s="213"/>
      <c r="S190" s="213"/>
      <c r="T190" s="214"/>
      <c r="AT190" s="215" t="s">
        <v>135</v>
      </c>
      <c r="AU190" s="215" t="s">
        <v>87</v>
      </c>
      <c r="AV190" s="12" t="s">
        <v>87</v>
      </c>
      <c r="AW190" s="12" t="s">
        <v>137</v>
      </c>
      <c r="AX190" s="12" t="s">
        <v>77</v>
      </c>
      <c r="AY190" s="215" t="s">
        <v>126</v>
      </c>
    </row>
    <row r="191" spans="2:65" s="12" customFormat="1">
      <c r="B191" s="204"/>
      <c r="C191" s="205"/>
      <c r="D191" s="206" t="s">
        <v>135</v>
      </c>
      <c r="E191" s="207" t="s">
        <v>1</v>
      </c>
      <c r="F191" s="208" t="s">
        <v>249</v>
      </c>
      <c r="G191" s="205"/>
      <c r="H191" s="209">
        <v>78</v>
      </c>
      <c r="I191" s="210"/>
      <c r="J191" s="205"/>
      <c r="K191" s="205"/>
      <c r="L191" s="211"/>
      <c r="M191" s="212"/>
      <c r="N191" s="213"/>
      <c r="O191" s="213"/>
      <c r="P191" s="213"/>
      <c r="Q191" s="213"/>
      <c r="R191" s="213"/>
      <c r="S191" s="213"/>
      <c r="T191" s="214"/>
      <c r="AT191" s="215" t="s">
        <v>135</v>
      </c>
      <c r="AU191" s="215" t="s">
        <v>87</v>
      </c>
      <c r="AV191" s="12" t="s">
        <v>87</v>
      </c>
      <c r="AW191" s="12" t="s">
        <v>137</v>
      </c>
      <c r="AX191" s="12" t="s">
        <v>77</v>
      </c>
      <c r="AY191" s="215" t="s">
        <v>126</v>
      </c>
    </row>
    <row r="192" spans="2:65" s="12" customFormat="1">
      <c r="B192" s="204"/>
      <c r="C192" s="205"/>
      <c r="D192" s="206" t="s">
        <v>135</v>
      </c>
      <c r="E192" s="207" t="s">
        <v>1</v>
      </c>
      <c r="F192" s="208" t="s">
        <v>250</v>
      </c>
      <c r="G192" s="205"/>
      <c r="H192" s="209">
        <v>46.8</v>
      </c>
      <c r="I192" s="210"/>
      <c r="J192" s="205"/>
      <c r="K192" s="205"/>
      <c r="L192" s="211"/>
      <c r="M192" s="212"/>
      <c r="N192" s="213"/>
      <c r="O192" s="213"/>
      <c r="P192" s="213"/>
      <c r="Q192" s="213"/>
      <c r="R192" s="213"/>
      <c r="S192" s="213"/>
      <c r="T192" s="214"/>
      <c r="AT192" s="215" t="s">
        <v>135</v>
      </c>
      <c r="AU192" s="215" t="s">
        <v>87</v>
      </c>
      <c r="AV192" s="12" t="s">
        <v>87</v>
      </c>
      <c r="AW192" s="12" t="s">
        <v>137</v>
      </c>
      <c r="AX192" s="12" t="s">
        <v>77</v>
      </c>
      <c r="AY192" s="215" t="s">
        <v>126</v>
      </c>
    </row>
    <row r="193" spans="2:65" s="13" customFormat="1">
      <c r="B193" s="216"/>
      <c r="C193" s="217"/>
      <c r="D193" s="206" t="s">
        <v>135</v>
      </c>
      <c r="E193" s="218" t="s">
        <v>1</v>
      </c>
      <c r="F193" s="219" t="s">
        <v>139</v>
      </c>
      <c r="G193" s="217"/>
      <c r="H193" s="220">
        <v>528</v>
      </c>
      <c r="I193" s="221"/>
      <c r="J193" s="217"/>
      <c r="K193" s="217"/>
      <c r="L193" s="222"/>
      <c r="M193" s="223"/>
      <c r="N193" s="224"/>
      <c r="O193" s="224"/>
      <c r="P193" s="224"/>
      <c r="Q193" s="224"/>
      <c r="R193" s="224"/>
      <c r="S193" s="224"/>
      <c r="T193" s="225"/>
      <c r="AT193" s="226" t="s">
        <v>135</v>
      </c>
      <c r="AU193" s="226" t="s">
        <v>87</v>
      </c>
      <c r="AV193" s="13" t="s">
        <v>133</v>
      </c>
      <c r="AW193" s="13" t="s">
        <v>137</v>
      </c>
      <c r="AX193" s="13" t="s">
        <v>85</v>
      </c>
      <c r="AY193" s="226" t="s">
        <v>126</v>
      </c>
    </row>
    <row r="194" spans="2:65" s="1" customFormat="1" ht="36" customHeight="1">
      <c r="B194" s="33"/>
      <c r="C194" s="191" t="s">
        <v>251</v>
      </c>
      <c r="D194" s="191" t="s">
        <v>128</v>
      </c>
      <c r="E194" s="192" t="s">
        <v>252</v>
      </c>
      <c r="F194" s="193" t="s">
        <v>253</v>
      </c>
      <c r="G194" s="194" t="s">
        <v>235</v>
      </c>
      <c r="H194" s="195">
        <v>528</v>
      </c>
      <c r="I194" s="196"/>
      <c r="J194" s="197">
        <f>ROUND(I194*H194,2)</f>
        <v>0</v>
      </c>
      <c r="K194" s="193" t="s">
        <v>132</v>
      </c>
      <c r="L194" s="37"/>
      <c r="M194" s="198" t="s">
        <v>1</v>
      </c>
      <c r="N194" s="199" t="s">
        <v>42</v>
      </c>
      <c r="O194" s="65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02" t="s">
        <v>133</v>
      </c>
      <c r="AT194" s="202" t="s">
        <v>128</v>
      </c>
      <c r="AU194" s="202" t="s">
        <v>87</v>
      </c>
      <c r="AY194" s="16" t="s">
        <v>126</v>
      </c>
      <c r="BE194" s="203">
        <f>IF(N194="základní",J194,0)</f>
        <v>0</v>
      </c>
      <c r="BF194" s="203">
        <f>IF(N194="snížená",J194,0)</f>
        <v>0</v>
      </c>
      <c r="BG194" s="203">
        <f>IF(N194="zákl. přenesená",J194,0)</f>
        <v>0</v>
      </c>
      <c r="BH194" s="203">
        <f>IF(N194="sníž. přenesená",J194,0)</f>
        <v>0</v>
      </c>
      <c r="BI194" s="203">
        <f>IF(N194="nulová",J194,0)</f>
        <v>0</v>
      </c>
      <c r="BJ194" s="16" t="s">
        <v>85</v>
      </c>
      <c r="BK194" s="203">
        <f>ROUND(I194*H194,2)</f>
        <v>0</v>
      </c>
      <c r="BL194" s="16" t="s">
        <v>133</v>
      </c>
      <c r="BM194" s="202" t="s">
        <v>254</v>
      </c>
    </row>
    <row r="195" spans="2:65" s="1" customFormat="1" ht="36" customHeight="1">
      <c r="B195" s="33"/>
      <c r="C195" s="191" t="s">
        <v>255</v>
      </c>
      <c r="D195" s="191" t="s">
        <v>128</v>
      </c>
      <c r="E195" s="192" t="s">
        <v>256</v>
      </c>
      <c r="F195" s="193" t="s">
        <v>257</v>
      </c>
      <c r="G195" s="194" t="s">
        <v>162</v>
      </c>
      <c r="H195" s="195">
        <v>458.20800000000003</v>
      </c>
      <c r="I195" s="196"/>
      <c r="J195" s="197">
        <f>ROUND(I195*H195,2)</f>
        <v>0</v>
      </c>
      <c r="K195" s="193" t="s">
        <v>132</v>
      </c>
      <c r="L195" s="37"/>
      <c r="M195" s="198" t="s">
        <v>1</v>
      </c>
      <c r="N195" s="199" t="s">
        <v>42</v>
      </c>
      <c r="O195" s="65"/>
      <c r="P195" s="200">
        <f>O195*H195</f>
        <v>0</v>
      </c>
      <c r="Q195" s="200">
        <v>0</v>
      </c>
      <c r="R195" s="200">
        <f>Q195*H195</f>
        <v>0</v>
      </c>
      <c r="S195" s="200">
        <v>0</v>
      </c>
      <c r="T195" s="201">
        <f>S195*H195</f>
        <v>0</v>
      </c>
      <c r="AR195" s="202" t="s">
        <v>133</v>
      </c>
      <c r="AT195" s="202" t="s">
        <v>128</v>
      </c>
      <c r="AU195" s="202" t="s">
        <v>87</v>
      </c>
      <c r="AY195" s="16" t="s">
        <v>126</v>
      </c>
      <c r="BE195" s="203">
        <f>IF(N195="základní",J195,0)</f>
        <v>0</v>
      </c>
      <c r="BF195" s="203">
        <f>IF(N195="snížená",J195,0)</f>
        <v>0</v>
      </c>
      <c r="BG195" s="203">
        <f>IF(N195="zákl. přenesená",J195,0)</f>
        <v>0</v>
      </c>
      <c r="BH195" s="203">
        <f>IF(N195="sníž. přenesená",J195,0)</f>
        <v>0</v>
      </c>
      <c r="BI195" s="203">
        <f>IF(N195="nulová",J195,0)</f>
        <v>0</v>
      </c>
      <c r="BJ195" s="16" t="s">
        <v>85</v>
      </c>
      <c r="BK195" s="203">
        <f>ROUND(I195*H195,2)</f>
        <v>0</v>
      </c>
      <c r="BL195" s="16" t="s">
        <v>133</v>
      </c>
      <c r="BM195" s="202" t="s">
        <v>258</v>
      </c>
    </row>
    <row r="196" spans="2:65" s="12" customFormat="1">
      <c r="B196" s="204"/>
      <c r="C196" s="205"/>
      <c r="D196" s="206" t="s">
        <v>135</v>
      </c>
      <c r="E196" s="207" t="s">
        <v>1</v>
      </c>
      <c r="F196" s="208" t="s">
        <v>259</v>
      </c>
      <c r="G196" s="205"/>
      <c r="H196" s="209">
        <v>458.20800000000003</v>
      </c>
      <c r="I196" s="210"/>
      <c r="J196" s="205"/>
      <c r="K196" s="205"/>
      <c r="L196" s="211"/>
      <c r="M196" s="212"/>
      <c r="N196" s="213"/>
      <c r="O196" s="213"/>
      <c r="P196" s="213"/>
      <c r="Q196" s="213"/>
      <c r="R196" s="213"/>
      <c r="S196" s="213"/>
      <c r="T196" s="214"/>
      <c r="AT196" s="215" t="s">
        <v>135</v>
      </c>
      <c r="AU196" s="215" t="s">
        <v>87</v>
      </c>
      <c r="AV196" s="12" t="s">
        <v>87</v>
      </c>
      <c r="AW196" s="12" t="s">
        <v>137</v>
      </c>
      <c r="AX196" s="12" t="s">
        <v>85</v>
      </c>
      <c r="AY196" s="215" t="s">
        <v>126</v>
      </c>
    </row>
    <row r="197" spans="2:65" s="1" customFormat="1" ht="60" customHeight="1">
      <c r="B197" s="33"/>
      <c r="C197" s="191" t="s">
        <v>260</v>
      </c>
      <c r="D197" s="191" t="s">
        <v>128</v>
      </c>
      <c r="E197" s="192" t="s">
        <v>261</v>
      </c>
      <c r="F197" s="193" t="s">
        <v>262</v>
      </c>
      <c r="G197" s="194" t="s">
        <v>162</v>
      </c>
      <c r="H197" s="195">
        <v>428.10700000000003</v>
      </c>
      <c r="I197" s="196"/>
      <c r="J197" s="197">
        <f>ROUND(I197*H197,2)</f>
        <v>0</v>
      </c>
      <c r="K197" s="193" t="s">
        <v>132</v>
      </c>
      <c r="L197" s="37"/>
      <c r="M197" s="198" t="s">
        <v>1</v>
      </c>
      <c r="N197" s="199" t="s">
        <v>42</v>
      </c>
      <c r="O197" s="65"/>
      <c r="P197" s="200">
        <f>O197*H197</f>
        <v>0</v>
      </c>
      <c r="Q197" s="200">
        <v>0</v>
      </c>
      <c r="R197" s="200">
        <f>Q197*H197</f>
        <v>0</v>
      </c>
      <c r="S197" s="200">
        <v>0</v>
      </c>
      <c r="T197" s="201">
        <f>S197*H197</f>
        <v>0</v>
      </c>
      <c r="AR197" s="202" t="s">
        <v>133</v>
      </c>
      <c r="AT197" s="202" t="s">
        <v>128</v>
      </c>
      <c r="AU197" s="202" t="s">
        <v>87</v>
      </c>
      <c r="AY197" s="16" t="s">
        <v>126</v>
      </c>
      <c r="BE197" s="203">
        <f>IF(N197="základní",J197,0)</f>
        <v>0</v>
      </c>
      <c r="BF197" s="203">
        <f>IF(N197="snížená",J197,0)</f>
        <v>0</v>
      </c>
      <c r="BG197" s="203">
        <f>IF(N197="zákl. přenesená",J197,0)</f>
        <v>0</v>
      </c>
      <c r="BH197" s="203">
        <f>IF(N197="sníž. přenesená",J197,0)</f>
        <v>0</v>
      </c>
      <c r="BI197" s="203">
        <f>IF(N197="nulová",J197,0)</f>
        <v>0</v>
      </c>
      <c r="BJ197" s="16" t="s">
        <v>85</v>
      </c>
      <c r="BK197" s="203">
        <f>ROUND(I197*H197,2)</f>
        <v>0</v>
      </c>
      <c r="BL197" s="16" t="s">
        <v>133</v>
      </c>
      <c r="BM197" s="202" t="s">
        <v>263</v>
      </c>
    </row>
    <row r="198" spans="2:65" s="12" customFormat="1">
      <c r="B198" s="204"/>
      <c r="C198" s="205"/>
      <c r="D198" s="206" t="s">
        <v>135</v>
      </c>
      <c r="E198" s="207" t="s">
        <v>1</v>
      </c>
      <c r="F198" s="208" t="s">
        <v>264</v>
      </c>
      <c r="G198" s="205"/>
      <c r="H198" s="209">
        <v>9.5287500000000005</v>
      </c>
      <c r="I198" s="210"/>
      <c r="J198" s="205"/>
      <c r="K198" s="205"/>
      <c r="L198" s="211"/>
      <c r="M198" s="212"/>
      <c r="N198" s="213"/>
      <c r="O198" s="213"/>
      <c r="P198" s="213"/>
      <c r="Q198" s="213"/>
      <c r="R198" s="213"/>
      <c r="S198" s="213"/>
      <c r="T198" s="214"/>
      <c r="AT198" s="215" t="s">
        <v>135</v>
      </c>
      <c r="AU198" s="215" t="s">
        <v>87</v>
      </c>
      <c r="AV198" s="12" t="s">
        <v>87</v>
      </c>
      <c r="AW198" s="12" t="s">
        <v>137</v>
      </c>
      <c r="AX198" s="12" t="s">
        <v>77</v>
      </c>
      <c r="AY198" s="215" t="s">
        <v>126</v>
      </c>
    </row>
    <row r="199" spans="2:65" s="12" customFormat="1">
      <c r="B199" s="204"/>
      <c r="C199" s="205"/>
      <c r="D199" s="206" t="s">
        <v>135</v>
      </c>
      <c r="E199" s="207" t="s">
        <v>1</v>
      </c>
      <c r="F199" s="208" t="s">
        <v>265</v>
      </c>
      <c r="G199" s="205"/>
      <c r="H199" s="209">
        <v>4.0837500000000002</v>
      </c>
      <c r="I199" s="210"/>
      <c r="J199" s="205"/>
      <c r="K199" s="205"/>
      <c r="L199" s="211"/>
      <c r="M199" s="212"/>
      <c r="N199" s="213"/>
      <c r="O199" s="213"/>
      <c r="P199" s="213"/>
      <c r="Q199" s="213"/>
      <c r="R199" s="213"/>
      <c r="S199" s="213"/>
      <c r="T199" s="214"/>
      <c r="AT199" s="215" t="s">
        <v>135</v>
      </c>
      <c r="AU199" s="215" t="s">
        <v>87</v>
      </c>
      <c r="AV199" s="12" t="s">
        <v>87</v>
      </c>
      <c r="AW199" s="12" t="s">
        <v>137</v>
      </c>
      <c r="AX199" s="12" t="s">
        <v>77</v>
      </c>
      <c r="AY199" s="215" t="s">
        <v>126</v>
      </c>
    </row>
    <row r="200" spans="2:65" s="12" customFormat="1">
      <c r="B200" s="204"/>
      <c r="C200" s="205"/>
      <c r="D200" s="206" t="s">
        <v>135</v>
      </c>
      <c r="E200" s="207" t="s">
        <v>1</v>
      </c>
      <c r="F200" s="208" t="s">
        <v>266</v>
      </c>
      <c r="G200" s="205"/>
      <c r="H200" s="209">
        <v>2.625</v>
      </c>
      <c r="I200" s="210"/>
      <c r="J200" s="205"/>
      <c r="K200" s="205"/>
      <c r="L200" s="211"/>
      <c r="M200" s="212"/>
      <c r="N200" s="213"/>
      <c r="O200" s="213"/>
      <c r="P200" s="213"/>
      <c r="Q200" s="213"/>
      <c r="R200" s="213"/>
      <c r="S200" s="213"/>
      <c r="T200" s="214"/>
      <c r="AT200" s="215" t="s">
        <v>135</v>
      </c>
      <c r="AU200" s="215" t="s">
        <v>87</v>
      </c>
      <c r="AV200" s="12" t="s">
        <v>87</v>
      </c>
      <c r="AW200" s="12" t="s">
        <v>137</v>
      </c>
      <c r="AX200" s="12" t="s">
        <v>77</v>
      </c>
      <c r="AY200" s="215" t="s">
        <v>126</v>
      </c>
    </row>
    <row r="201" spans="2:65" s="12" customFormat="1">
      <c r="B201" s="204"/>
      <c r="C201" s="205"/>
      <c r="D201" s="206" t="s">
        <v>135</v>
      </c>
      <c r="E201" s="207" t="s">
        <v>1</v>
      </c>
      <c r="F201" s="208" t="s">
        <v>267</v>
      </c>
      <c r="G201" s="205"/>
      <c r="H201" s="209">
        <v>58.012500000000003</v>
      </c>
      <c r="I201" s="210"/>
      <c r="J201" s="205"/>
      <c r="K201" s="205"/>
      <c r="L201" s="211"/>
      <c r="M201" s="212"/>
      <c r="N201" s="213"/>
      <c r="O201" s="213"/>
      <c r="P201" s="213"/>
      <c r="Q201" s="213"/>
      <c r="R201" s="213"/>
      <c r="S201" s="213"/>
      <c r="T201" s="214"/>
      <c r="AT201" s="215" t="s">
        <v>135</v>
      </c>
      <c r="AU201" s="215" t="s">
        <v>87</v>
      </c>
      <c r="AV201" s="12" t="s">
        <v>87</v>
      </c>
      <c r="AW201" s="12" t="s">
        <v>137</v>
      </c>
      <c r="AX201" s="12" t="s">
        <v>77</v>
      </c>
      <c r="AY201" s="215" t="s">
        <v>126</v>
      </c>
    </row>
    <row r="202" spans="2:65" s="12" customFormat="1">
      <c r="B202" s="204"/>
      <c r="C202" s="205"/>
      <c r="D202" s="206" t="s">
        <v>135</v>
      </c>
      <c r="E202" s="207" t="s">
        <v>1</v>
      </c>
      <c r="F202" s="208" t="s">
        <v>268</v>
      </c>
      <c r="G202" s="205"/>
      <c r="H202" s="209">
        <v>24.862500000000001</v>
      </c>
      <c r="I202" s="210"/>
      <c r="J202" s="205"/>
      <c r="K202" s="205"/>
      <c r="L202" s="211"/>
      <c r="M202" s="212"/>
      <c r="N202" s="213"/>
      <c r="O202" s="213"/>
      <c r="P202" s="213"/>
      <c r="Q202" s="213"/>
      <c r="R202" s="213"/>
      <c r="S202" s="213"/>
      <c r="T202" s="214"/>
      <c r="AT202" s="215" t="s">
        <v>135</v>
      </c>
      <c r="AU202" s="215" t="s">
        <v>87</v>
      </c>
      <c r="AV202" s="12" t="s">
        <v>87</v>
      </c>
      <c r="AW202" s="12" t="s">
        <v>137</v>
      </c>
      <c r="AX202" s="12" t="s">
        <v>77</v>
      </c>
      <c r="AY202" s="215" t="s">
        <v>126</v>
      </c>
    </row>
    <row r="203" spans="2:65" s="12" customFormat="1">
      <c r="B203" s="204"/>
      <c r="C203" s="205"/>
      <c r="D203" s="206" t="s">
        <v>135</v>
      </c>
      <c r="E203" s="207" t="s">
        <v>1</v>
      </c>
      <c r="F203" s="208" t="s">
        <v>269</v>
      </c>
      <c r="G203" s="205"/>
      <c r="H203" s="209">
        <v>168.26939999999999</v>
      </c>
      <c r="I203" s="210"/>
      <c r="J203" s="205"/>
      <c r="K203" s="205"/>
      <c r="L203" s="211"/>
      <c r="M203" s="212"/>
      <c r="N203" s="213"/>
      <c r="O203" s="213"/>
      <c r="P203" s="213"/>
      <c r="Q203" s="213"/>
      <c r="R203" s="213"/>
      <c r="S203" s="213"/>
      <c r="T203" s="214"/>
      <c r="AT203" s="215" t="s">
        <v>135</v>
      </c>
      <c r="AU203" s="215" t="s">
        <v>87</v>
      </c>
      <c r="AV203" s="12" t="s">
        <v>87</v>
      </c>
      <c r="AW203" s="12" t="s">
        <v>137</v>
      </c>
      <c r="AX203" s="12" t="s">
        <v>77</v>
      </c>
      <c r="AY203" s="215" t="s">
        <v>126</v>
      </c>
    </row>
    <row r="204" spans="2:65" s="12" customFormat="1">
      <c r="B204" s="204"/>
      <c r="C204" s="205"/>
      <c r="D204" s="206" t="s">
        <v>135</v>
      </c>
      <c r="E204" s="207" t="s">
        <v>1</v>
      </c>
      <c r="F204" s="208" t="s">
        <v>270</v>
      </c>
      <c r="G204" s="205"/>
      <c r="H204" s="209">
        <v>1.7999999999999998</v>
      </c>
      <c r="I204" s="210"/>
      <c r="J204" s="205"/>
      <c r="K204" s="205"/>
      <c r="L204" s="211"/>
      <c r="M204" s="212"/>
      <c r="N204" s="213"/>
      <c r="O204" s="213"/>
      <c r="P204" s="213"/>
      <c r="Q204" s="213"/>
      <c r="R204" s="213"/>
      <c r="S204" s="213"/>
      <c r="T204" s="214"/>
      <c r="AT204" s="215" t="s">
        <v>135</v>
      </c>
      <c r="AU204" s="215" t="s">
        <v>87</v>
      </c>
      <c r="AV204" s="12" t="s">
        <v>87</v>
      </c>
      <c r="AW204" s="12" t="s">
        <v>137</v>
      </c>
      <c r="AX204" s="12" t="s">
        <v>77</v>
      </c>
      <c r="AY204" s="215" t="s">
        <v>126</v>
      </c>
    </row>
    <row r="205" spans="2:65" s="12" customFormat="1">
      <c r="B205" s="204"/>
      <c r="C205" s="205"/>
      <c r="D205" s="206" t="s">
        <v>135</v>
      </c>
      <c r="E205" s="207" t="s">
        <v>1</v>
      </c>
      <c r="F205" s="208" t="s">
        <v>271</v>
      </c>
      <c r="G205" s="205"/>
      <c r="H205" s="209">
        <v>161.17530000000002</v>
      </c>
      <c r="I205" s="210"/>
      <c r="J205" s="205"/>
      <c r="K205" s="205"/>
      <c r="L205" s="211"/>
      <c r="M205" s="212"/>
      <c r="N205" s="213"/>
      <c r="O205" s="213"/>
      <c r="P205" s="213"/>
      <c r="Q205" s="213"/>
      <c r="R205" s="213"/>
      <c r="S205" s="213"/>
      <c r="T205" s="214"/>
      <c r="AT205" s="215" t="s">
        <v>135</v>
      </c>
      <c r="AU205" s="215" t="s">
        <v>87</v>
      </c>
      <c r="AV205" s="12" t="s">
        <v>87</v>
      </c>
      <c r="AW205" s="12" t="s">
        <v>137</v>
      </c>
      <c r="AX205" s="12" t="s">
        <v>77</v>
      </c>
      <c r="AY205" s="215" t="s">
        <v>126</v>
      </c>
    </row>
    <row r="206" spans="2:65" s="14" customFormat="1">
      <c r="B206" s="237"/>
      <c r="C206" s="238"/>
      <c r="D206" s="206" t="s">
        <v>135</v>
      </c>
      <c r="E206" s="239" t="s">
        <v>1</v>
      </c>
      <c r="F206" s="240" t="s">
        <v>272</v>
      </c>
      <c r="G206" s="238"/>
      <c r="H206" s="241">
        <v>430.35720000000003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AT206" s="247" t="s">
        <v>135</v>
      </c>
      <c r="AU206" s="247" t="s">
        <v>87</v>
      </c>
      <c r="AV206" s="14" t="s">
        <v>146</v>
      </c>
      <c r="AW206" s="14" t="s">
        <v>137</v>
      </c>
      <c r="AX206" s="14" t="s">
        <v>77</v>
      </c>
      <c r="AY206" s="247" t="s">
        <v>126</v>
      </c>
    </row>
    <row r="207" spans="2:65" s="12" customFormat="1">
      <c r="B207" s="204"/>
      <c r="C207" s="205"/>
      <c r="D207" s="206" t="s">
        <v>135</v>
      </c>
      <c r="E207" s="207" t="s">
        <v>1</v>
      </c>
      <c r="F207" s="208" t="s">
        <v>273</v>
      </c>
      <c r="G207" s="205"/>
      <c r="H207" s="209">
        <v>-0.14183466162887282</v>
      </c>
      <c r="I207" s="210"/>
      <c r="J207" s="205"/>
      <c r="K207" s="205"/>
      <c r="L207" s="211"/>
      <c r="M207" s="212"/>
      <c r="N207" s="213"/>
      <c r="O207" s="213"/>
      <c r="P207" s="213"/>
      <c r="Q207" s="213"/>
      <c r="R207" s="213"/>
      <c r="S207" s="213"/>
      <c r="T207" s="214"/>
      <c r="AT207" s="215" t="s">
        <v>135</v>
      </c>
      <c r="AU207" s="215" t="s">
        <v>87</v>
      </c>
      <c r="AV207" s="12" t="s">
        <v>87</v>
      </c>
      <c r="AW207" s="12" t="s">
        <v>137</v>
      </c>
      <c r="AX207" s="12" t="s">
        <v>77</v>
      </c>
      <c r="AY207" s="215" t="s">
        <v>126</v>
      </c>
    </row>
    <row r="208" spans="2:65" s="12" customFormat="1">
      <c r="B208" s="204"/>
      <c r="C208" s="205"/>
      <c r="D208" s="206" t="s">
        <v>135</v>
      </c>
      <c r="E208" s="207" t="s">
        <v>1</v>
      </c>
      <c r="F208" s="208" t="s">
        <v>274</v>
      </c>
      <c r="G208" s="205"/>
      <c r="H208" s="209">
        <v>-0.10131047259205202</v>
      </c>
      <c r="I208" s="210"/>
      <c r="J208" s="205"/>
      <c r="K208" s="205"/>
      <c r="L208" s="211"/>
      <c r="M208" s="212"/>
      <c r="N208" s="213"/>
      <c r="O208" s="213"/>
      <c r="P208" s="213"/>
      <c r="Q208" s="213"/>
      <c r="R208" s="213"/>
      <c r="S208" s="213"/>
      <c r="T208" s="214"/>
      <c r="AT208" s="215" t="s">
        <v>135</v>
      </c>
      <c r="AU208" s="215" t="s">
        <v>87</v>
      </c>
      <c r="AV208" s="12" t="s">
        <v>87</v>
      </c>
      <c r="AW208" s="12" t="s">
        <v>137</v>
      </c>
      <c r="AX208" s="12" t="s">
        <v>77</v>
      </c>
      <c r="AY208" s="215" t="s">
        <v>126</v>
      </c>
    </row>
    <row r="209" spans="2:65" s="12" customFormat="1">
      <c r="B209" s="204"/>
      <c r="C209" s="205"/>
      <c r="D209" s="206" t="s">
        <v>135</v>
      </c>
      <c r="E209" s="207" t="s">
        <v>1</v>
      </c>
      <c r="F209" s="208" t="s">
        <v>275</v>
      </c>
      <c r="G209" s="205"/>
      <c r="H209" s="209">
        <v>-1.3185947663519386</v>
      </c>
      <c r="I209" s="210"/>
      <c r="J209" s="205"/>
      <c r="K209" s="205"/>
      <c r="L209" s="211"/>
      <c r="M209" s="212"/>
      <c r="N209" s="213"/>
      <c r="O209" s="213"/>
      <c r="P209" s="213"/>
      <c r="Q209" s="213"/>
      <c r="R209" s="213"/>
      <c r="S209" s="213"/>
      <c r="T209" s="214"/>
      <c r="AT209" s="215" t="s">
        <v>135</v>
      </c>
      <c r="AU209" s="215" t="s">
        <v>87</v>
      </c>
      <c r="AV209" s="12" t="s">
        <v>87</v>
      </c>
      <c r="AW209" s="12" t="s">
        <v>137</v>
      </c>
      <c r="AX209" s="12" t="s">
        <v>77</v>
      </c>
      <c r="AY209" s="215" t="s">
        <v>126</v>
      </c>
    </row>
    <row r="210" spans="2:65" s="12" customFormat="1">
      <c r="B210" s="204"/>
      <c r="C210" s="205"/>
      <c r="D210" s="206" t="s">
        <v>135</v>
      </c>
      <c r="E210" s="207" t="s">
        <v>1</v>
      </c>
      <c r="F210" s="208" t="s">
        <v>276</v>
      </c>
      <c r="G210" s="205"/>
      <c r="H210" s="209">
        <v>-0.68891121362595376</v>
      </c>
      <c r="I210" s="210"/>
      <c r="J210" s="205"/>
      <c r="K210" s="205"/>
      <c r="L210" s="211"/>
      <c r="M210" s="212"/>
      <c r="N210" s="213"/>
      <c r="O210" s="213"/>
      <c r="P210" s="213"/>
      <c r="Q210" s="213"/>
      <c r="R210" s="213"/>
      <c r="S210" s="213"/>
      <c r="T210" s="214"/>
      <c r="AT210" s="215" t="s">
        <v>135</v>
      </c>
      <c r="AU210" s="215" t="s">
        <v>87</v>
      </c>
      <c r="AV210" s="12" t="s">
        <v>87</v>
      </c>
      <c r="AW210" s="12" t="s">
        <v>137</v>
      </c>
      <c r="AX210" s="12" t="s">
        <v>77</v>
      </c>
      <c r="AY210" s="215" t="s">
        <v>126</v>
      </c>
    </row>
    <row r="211" spans="2:65" s="14" customFormat="1">
      <c r="B211" s="237"/>
      <c r="C211" s="238"/>
      <c r="D211" s="206" t="s">
        <v>135</v>
      </c>
      <c r="E211" s="239" t="s">
        <v>1</v>
      </c>
      <c r="F211" s="240" t="s">
        <v>272</v>
      </c>
      <c r="G211" s="238"/>
      <c r="H211" s="241">
        <v>-2.250651114198817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AT211" s="247" t="s">
        <v>135</v>
      </c>
      <c r="AU211" s="247" t="s">
        <v>87</v>
      </c>
      <c r="AV211" s="14" t="s">
        <v>146</v>
      </c>
      <c r="AW211" s="14" t="s">
        <v>137</v>
      </c>
      <c r="AX211" s="14" t="s">
        <v>77</v>
      </c>
      <c r="AY211" s="247" t="s">
        <v>126</v>
      </c>
    </row>
    <row r="212" spans="2:65" s="13" customFormat="1">
      <c r="B212" s="216"/>
      <c r="C212" s="217"/>
      <c r="D212" s="206" t="s">
        <v>135</v>
      </c>
      <c r="E212" s="218" t="s">
        <v>1</v>
      </c>
      <c r="F212" s="219" t="s">
        <v>139</v>
      </c>
      <c r="G212" s="217"/>
      <c r="H212" s="220">
        <v>428.1065488858012</v>
      </c>
      <c r="I212" s="221"/>
      <c r="J212" s="217"/>
      <c r="K212" s="217"/>
      <c r="L212" s="222"/>
      <c r="M212" s="223"/>
      <c r="N212" s="224"/>
      <c r="O212" s="224"/>
      <c r="P212" s="224"/>
      <c r="Q212" s="224"/>
      <c r="R212" s="224"/>
      <c r="S212" s="224"/>
      <c r="T212" s="225"/>
      <c r="AT212" s="226" t="s">
        <v>135</v>
      </c>
      <c r="AU212" s="226" t="s">
        <v>87</v>
      </c>
      <c r="AV212" s="13" t="s">
        <v>133</v>
      </c>
      <c r="AW212" s="13" t="s">
        <v>137</v>
      </c>
      <c r="AX212" s="13" t="s">
        <v>85</v>
      </c>
      <c r="AY212" s="226" t="s">
        <v>126</v>
      </c>
    </row>
    <row r="213" spans="2:65" s="1" customFormat="1" ht="16.5" customHeight="1">
      <c r="B213" s="33"/>
      <c r="C213" s="227" t="s">
        <v>277</v>
      </c>
      <c r="D213" s="227" t="s">
        <v>214</v>
      </c>
      <c r="E213" s="228" t="s">
        <v>278</v>
      </c>
      <c r="F213" s="229" t="s">
        <v>279</v>
      </c>
      <c r="G213" s="230" t="s">
        <v>280</v>
      </c>
      <c r="H213" s="231">
        <v>856.21400000000006</v>
      </c>
      <c r="I213" s="232"/>
      <c r="J213" s="233">
        <f>ROUND(I213*H213,2)</f>
        <v>0</v>
      </c>
      <c r="K213" s="229" t="s">
        <v>132</v>
      </c>
      <c r="L213" s="234"/>
      <c r="M213" s="235" t="s">
        <v>1</v>
      </c>
      <c r="N213" s="236" t="s">
        <v>42</v>
      </c>
      <c r="O213" s="65"/>
      <c r="P213" s="200">
        <f>O213*H213</f>
        <v>0</v>
      </c>
      <c r="Q213" s="200">
        <v>1</v>
      </c>
      <c r="R213" s="200">
        <f>Q213*H213</f>
        <v>856.21400000000006</v>
      </c>
      <c r="S213" s="200">
        <v>0</v>
      </c>
      <c r="T213" s="201">
        <f>S213*H213</f>
        <v>0</v>
      </c>
      <c r="AR213" s="202" t="s">
        <v>182</v>
      </c>
      <c r="AT213" s="202" t="s">
        <v>214</v>
      </c>
      <c r="AU213" s="202" t="s">
        <v>87</v>
      </c>
      <c r="AY213" s="16" t="s">
        <v>126</v>
      </c>
      <c r="BE213" s="203">
        <f>IF(N213="základní",J213,0)</f>
        <v>0</v>
      </c>
      <c r="BF213" s="203">
        <f>IF(N213="snížená",J213,0)</f>
        <v>0</v>
      </c>
      <c r="BG213" s="203">
        <f>IF(N213="zákl. přenesená",J213,0)</f>
        <v>0</v>
      </c>
      <c r="BH213" s="203">
        <f>IF(N213="sníž. přenesená",J213,0)</f>
        <v>0</v>
      </c>
      <c r="BI213" s="203">
        <f>IF(N213="nulová",J213,0)</f>
        <v>0</v>
      </c>
      <c r="BJ213" s="16" t="s">
        <v>85</v>
      </c>
      <c r="BK213" s="203">
        <f>ROUND(I213*H213,2)</f>
        <v>0</v>
      </c>
      <c r="BL213" s="16" t="s">
        <v>133</v>
      </c>
      <c r="BM213" s="202" t="s">
        <v>281</v>
      </c>
    </row>
    <row r="214" spans="2:65" s="12" customFormat="1">
      <c r="B214" s="204"/>
      <c r="C214" s="205"/>
      <c r="D214" s="206" t="s">
        <v>135</v>
      </c>
      <c r="E214" s="205"/>
      <c r="F214" s="208" t="s">
        <v>282</v>
      </c>
      <c r="G214" s="205"/>
      <c r="H214" s="209">
        <v>856.21400000000006</v>
      </c>
      <c r="I214" s="210"/>
      <c r="J214" s="205"/>
      <c r="K214" s="205"/>
      <c r="L214" s="211"/>
      <c r="M214" s="212"/>
      <c r="N214" s="213"/>
      <c r="O214" s="213"/>
      <c r="P214" s="213"/>
      <c r="Q214" s="213"/>
      <c r="R214" s="213"/>
      <c r="S214" s="213"/>
      <c r="T214" s="214"/>
      <c r="AT214" s="215" t="s">
        <v>135</v>
      </c>
      <c r="AU214" s="215" t="s">
        <v>87</v>
      </c>
      <c r="AV214" s="12" t="s">
        <v>87</v>
      </c>
      <c r="AW214" s="12" t="s">
        <v>4</v>
      </c>
      <c r="AX214" s="12" t="s">
        <v>85</v>
      </c>
      <c r="AY214" s="215" t="s">
        <v>126</v>
      </c>
    </row>
    <row r="215" spans="2:65" s="1" customFormat="1" ht="24" customHeight="1">
      <c r="B215" s="33"/>
      <c r="C215" s="191" t="s">
        <v>283</v>
      </c>
      <c r="D215" s="191" t="s">
        <v>128</v>
      </c>
      <c r="E215" s="192" t="s">
        <v>284</v>
      </c>
      <c r="F215" s="193" t="s">
        <v>285</v>
      </c>
      <c r="G215" s="194" t="s">
        <v>235</v>
      </c>
      <c r="H215" s="195">
        <v>1527.36</v>
      </c>
      <c r="I215" s="196"/>
      <c r="J215" s="197">
        <f>ROUND(I215*H215,2)</f>
        <v>0</v>
      </c>
      <c r="K215" s="193" t="s">
        <v>132</v>
      </c>
      <c r="L215" s="37"/>
      <c r="M215" s="198" t="s">
        <v>1</v>
      </c>
      <c r="N215" s="199" t="s">
        <v>42</v>
      </c>
      <c r="O215" s="65"/>
      <c r="P215" s="200">
        <f>O215*H215</f>
        <v>0</v>
      </c>
      <c r="Q215" s="200">
        <v>0</v>
      </c>
      <c r="R215" s="200">
        <f>Q215*H215</f>
        <v>0</v>
      </c>
      <c r="S215" s="200">
        <v>0</v>
      </c>
      <c r="T215" s="201">
        <f>S215*H215</f>
        <v>0</v>
      </c>
      <c r="AR215" s="202" t="s">
        <v>133</v>
      </c>
      <c r="AT215" s="202" t="s">
        <v>128</v>
      </c>
      <c r="AU215" s="202" t="s">
        <v>87</v>
      </c>
      <c r="AY215" s="16" t="s">
        <v>126</v>
      </c>
      <c r="BE215" s="203">
        <f>IF(N215="základní",J215,0)</f>
        <v>0</v>
      </c>
      <c r="BF215" s="203">
        <f>IF(N215="snížená",J215,0)</f>
        <v>0</v>
      </c>
      <c r="BG215" s="203">
        <f>IF(N215="zákl. přenesená",J215,0)</f>
        <v>0</v>
      </c>
      <c r="BH215" s="203">
        <f>IF(N215="sníž. přenesená",J215,0)</f>
        <v>0</v>
      </c>
      <c r="BI215" s="203">
        <f>IF(N215="nulová",J215,0)</f>
        <v>0</v>
      </c>
      <c r="BJ215" s="16" t="s">
        <v>85</v>
      </c>
      <c r="BK215" s="203">
        <f>ROUND(I215*H215,2)</f>
        <v>0</v>
      </c>
      <c r="BL215" s="16" t="s">
        <v>133</v>
      </c>
      <c r="BM215" s="202" t="s">
        <v>286</v>
      </c>
    </row>
    <row r="216" spans="2:65" s="12" customFormat="1">
      <c r="B216" s="204"/>
      <c r="C216" s="205"/>
      <c r="D216" s="206" t="s">
        <v>135</v>
      </c>
      <c r="E216" s="207" t="s">
        <v>1</v>
      </c>
      <c r="F216" s="208" t="s">
        <v>287</v>
      </c>
      <c r="G216" s="205"/>
      <c r="H216" s="209">
        <v>1527.3600000000001</v>
      </c>
      <c r="I216" s="210"/>
      <c r="J216" s="205"/>
      <c r="K216" s="205"/>
      <c r="L216" s="211"/>
      <c r="M216" s="212"/>
      <c r="N216" s="213"/>
      <c r="O216" s="213"/>
      <c r="P216" s="213"/>
      <c r="Q216" s="213"/>
      <c r="R216" s="213"/>
      <c r="S216" s="213"/>
      <c r="T216" s="214"/>
      <c r="AT216" s="215" t="s">
        <v>135</v>
      </c>
      <c r="AU216" s="215" t="s">
        <v>87</v>
      </c>
      <c r="AV216" s="12" t="s">
        <v>87</v>
      </c>
      <c r="AW216" s="12" t="s">
        <v>137</v>
      </c>
      <c r="AX216" s="12" t="s">
        <v>85</v>
      </c>
      <c r="AY216" s="215" t="s">
        <v>126</v>
      </c>
    </row>
    <row r="217" spans="2:65" s="1" customFormat="1" ht="36" customHeight="1">
      <c r="B217" s="33"/>
      <c r="C217" s="191" t="s">
        <v>288</v>
      </c>
      <c r="D217" s="191" t="s">
        <v>128</v>
      </c>
      <c r="E217" s="192" t="s">
        <v>289</v>
      </c>
      <c r="F217" s="193" t="s">
        <v>290</v>
      </c>
      <c r="G217" s="194" t="s">
        <v>235</v>
      </c>
      <c r="H217" s="195">
        <v>1554</v>
      </c>
      <c r="I217" s="196"/>
      <c r="J217" s="197">
        <f>ROUND(I217*H217,2)</f>
        <v>0</v>
      </c>
      <c r="K217" s="193" t="s">
        <v>132</v>
      </c>
      <c r="L217" s="37"/>
      <c r="M217" s="198" t="s">
        <v>1</v>
      </c>
      <c r="N217" s="199" t="s">
        <v>42</v>
      </c>
      <c r="O217" s="65"/>
      <c r="P217" s="200">
        <f>O217*H217</f>
        <v>0</v>
      </c>
      <c r="Q217" s="200">
        <v>0</v>
      </c>
      <c r="R217" s="200">
        <f>Q217*H217</f>
        <v>0</v>
      </c>
      <c r="S217" s="200">
        <v>0</v>
      </c>
      <c r="T217" s="201">
        <f>S217*H217</f>
        <v>0</v>
      </c>
      <c r="AR217" s="202" t="s">
        <v>133</v>
      </c>
      <c r="AT217" s="202" t="s">
        <v>128</v>
      </c>
      <c r="AU217" s="202" t="s">
        <v>87</v>
      </c>
      <c r="AY217" s="16" t="s">
        <v>126</v>
      </c>
      <c r="BE217" s="203">
        <f>IF(N217="základní",J217,0)</f>
        <v>0</v>
      </c>
      <c r="BF217" s="203">
        <f>IF(N217="snížená",J217,0)</f>
        <v>0</v>
      </c>
      <c r="BG217" s="203">
        <f>IF(N217="zákl. přenesená",J217,0)</f>
        <v>0</v>
      </c>
      <c r="BH217" s="203">
        <f>IF(N217="sníž. přenesená",J217,0)</f>
        <v>0</v>
      </c>
      <c r="BI217" s="203">
        <f>IF(N217="nulová",J217,0)</f>
        <v>0</v>
      </c>
      <c r="BJ217" s="16" t="s">
        <v>85</v>
      </c>
      <c r="BK217" s="203">
        <f>ROUND(I217*H217,2)</f>
        <v>0</v>
      </c>
      <c r="BL217" s="16" t="s">
        <v>133</v>
      </c>
      <c r="BM217" s="202" t="s">
        <v>291</v>
      </c>
    </row>
    <row r="218" spans="2:65" s="12" customFormat="1">
      <c r="B218" s="204"/>
      <c r="C218" s="205"/>
      <c r="D218" s="206" t="s">
        <v>135</v>
      </c>
      <c r="E218" s="207" t="s">
        <v>1</v>
      </c>
      <c r="F218" s="208" t="s">
        <v>292</v>
      </c>
      <c r="G218" s="205"/>
      <c r="H218" s="209">
        <v>1308</v>
      </c>
      <c r="I218" s="210"/>
      <c r="J218" s="205"/>
      <c r="K218" s="205"/>
      <c r="L218" s="211"/>
      <c r="M218" s="212"/>
      <c r="N218" s="213"/>
      <c r="O218" s="213"/>
      <c r="P218" s="213"/>
      <c r="Q218" s="213"/>
      <c r="R218" s="213"/>
      <c r="S218" s="213"/>
      <c r="T218" s="214"/>
      <c r="AT218" s="215" t="s">
        <v>135</v>
      </c>
      <c r="AU218" s="215" t="s">
        <v>87</v>
      </c>
      <c r="AV218" s="12" t="s">
        <v>87</v>
      </c>
      <c r="AW218" s="12" t="s">
        <v>137</v>
      </c>
      <c r="AX218" s="12" t="s">
        <v>77</v>
      </c>
      <c r="AY218" s="215" t="s">
        <v>126</v>
      </c>
    </row>
    <row r="219" spans="2:65" s="12" customFormat="1">
      <c r="B219" s="204"/>
      <c r="C219" s="205"/>
      <c r="D219" s="206" t="s">
        <v>135</v>
      </c>
      <c r="E219" s="207" t="s">
        <v>1</v>
      </c>
      <c r="F219" s="208" t="s">
        <v>293</v>
      </c>
      <c r="G219" s="205"/>
      <c r="H219" s="209">
        <v>168</v>
      </c>
      <c r="I219" s="210"/>
      <c r="J219" s="205"/>
      <c r="K219" s="205"/>
      <c r="L219" s="211"/>
      <c r="M219" s="212"/>
      <c r="N219" s="213"/>
      <c r="O219" s="213"/>
      <c r="P219" s="213"/>
      <c r="Q219" s="213"/>
      <c r="R219" s="213"/>
      <c r="S219" s="213"/>
      <c r="T219" s="214"/>
      <c r="AT219" s="215" t="s">
        <v>135</v>
      </c>
      <c r="AU219" s="215" t="s">
        <v>87</v>
      </c>
      <c r="AV219" s="12" t="s">
        <v>87</v>
      </c>
      <c r="AW219" s="12" t="s">
        <v>137</v>
      </c>
      <c r="AX219" s="12" t="s">
        <v>77</v>
      </c>
      <c r="AY219" s="215" t="s">
        <v>126</v>
      </c>
    </row>
    <row r="220" spans="2:65" s="12" customFormat="1">
      <c r="B220" s="204"/>
      <c r="C220" s="205"/>
      <c r="D220" s="206" t="s">
        <v>135</v>
      </c>
      <c r="E220" s="207" t="s">
        <v>1</v>
      </c>
      <c r="F220" s="208" t="s">
        <v>294</v>
      </c>
      <c r="G220" s="205"/>
      <c r="H220" s="209">
        <v>78</v>
      </c>
      <c r="I220" s="210"/>
      <c r="J220" s="205"/>
      <c r="K220" s="205"/>
      <c r="L220" s="211"/>
      <c r="M220" s="212"/>
      <c r="N220" s="213"/>
      <c r="O220" s="213"/>
      <c r="P220" s="213"/>
      <c r="Q220" s="213"/>
      <c r="R220" s="213"/>
      <c r="S220" s="213"/>
      <c r="T220" s="214"/>
      <c r="AT220" s="215" t="s">
        <v>135</v>
      </c>
      <c r="AU220" s="215" t="s">
        <v>87</v>
      </c>
      <c r="AV220" s="12" t="s">
        <v>87</v>
      </c>
      <c r="AW220" s="12" t="s">
        <v>137</v>
      </c>
      <c r="AX220" s="12" t="s">
        <v>77</v>
      </c>
      <c r="AY220" s="215" t="s">
        <v>126</v>
      </c>
    </row>
    <row r="221" spans="2:65" s="13" customFormat="1">
      <c r="B221" s="216"/>
      <c r="C221" s="217"/>
      <c r="D221" s="206" t="s">
        <v>135</v>
      </c>
      <c r="E221" s="218" t="s">
        <v>1</v>
      </c>
      <c r="F221" s="219" t="s">
        <v>139</v>
      </c>
      <c r="G221" s="217"/>
      <c r="H221" s="220">
        <v>1554</v>
      </c>
      <c r="I221" s="221"/>
      <c r="J221" s="217"/>
      <c r="K221" s="217"/>
      <c r="L221" s="222"/>
      <c r="M221" s="223"/>
      <c r="N221" s="224"/>
      <c r="O221" s="224"/>
      <c r="P221" s="224"/>
      <c r="Q221" s="224"/>
      <c r="R221" s="224"/>
      <c r="S221" s="224"/>
      <c r="T221" s="225"/>
      <c r="AT221" s="226" t="s">
        <v>135</v>
      </c>
      <c r="AU221" s="226" t="s">
        <v>87</v>
      </c>
      <c r="AV221" s="13" t="s">
        <v>133</v>
      </c>
      <c r="AW221" s="13" t="s">
        <v>137</v>
      </c>
      <c r="AX221" s="13" t="s">
        <v>85</v>
      </c>
      <c r="AY221" s="226" t="s">
        <v>126</v>
      </c>
    </row>
    <row r="222" spans="2:65" s="1" customFormat="1" ht="36" customHeight="1">
      <c r="B222" s="33"/>
      <c r="C222" s="191" t="s">
        <v>295</v>
      </c>
      <c r="D222" s="191" t="s">
        <v>128</v>
      </c>
      <c r="E222" s="192" t="s">
        <v>296</v>
      </c>
      <c r="F222" s="193" t="s">
        <v>297</v>
      </c>
      <c r="G222" s="194" t="s">
        <v>235</v>
      </c>
      <c r="H222" s="195">
        <v>1554</v>
      </c>
      <c r="I222" s="196"/>
      <c r="J222" s="197">
        <f>ROUND(I222*H222,2)</f>
        <v>0</v>
      </c>
      <c r="K222" s="193" t="s">
        <v>132</v>
      </c>
      <c r="L222" s="37"/>
      <c r="M222" s="198" t="s">
        <v>1</v>
      </c>
      <c r="N222" s="199" t="s">
        <v>42</v>
      </c>
      <c r="O222" s="65"/>
      <c r="P222" s="200">
        <f>O222*H222</f>
        <v>0</v>
      </c>
      <c r="Q222" s="200">
        <v>0</v>
      </c>
      <c r="R222" s="200">
        <f>Q222*H222</f>
        <v>0</v>
      </c>
      <c r="S222" s="200">
        <v>0</v>
      </c>
      <c r="T222" s="201">
        <f>S222*H222</f>
        <v>0</v>
      </c>
      <c r="AR222" s="202" t="s">
        <v>133</v>
      </c>
      <c r="AT222" s="202" t="s">
        <v>128</v>
      </c>
      <c r="AU222" s="202" t="s">
        <v>87</v>
      </c>
      <c r="AY222" s="16" t="s">
        <v>126</v>
      </c>
      <c r="BE222" s="203">
        <f>IF(N222="základní",J222,0)</f>
        <v>0</v>
      </c>
      <c r="BF222" s="203">
        <f>IF(N222="snížená",J222,0)</f>
        <v>0</v>
      </c>
      <c r="BG222" s="203">
        <f>IF(N222="zákl. přenesená",J222,0)</f>
        <v>0</v>
      </c>
      <c r="BH222" s="203">
        <f>IF(N222="sníž. přenesená",J222,0)</f>
        <v>0</v>
      </c>
      <c r="BI222" s="203">
        <f>IF(N222="nulová",J222,0)</f>
        <v>0</v>
      </c>
      <c r="BJ222" s="16" t="s">
        <v>85</v>
      </c>
      <c r="BK222" s="203">
        <f>ROUND(I222*H222,2)</f>
        <v>0</v>
      </c>
      <c r="BL222" s="16" t="s">
        <v>133</v>
      </c>
      <c r="BM222" s="202" t="s">
        <v>298</v>
      </c>
    </row>
    <row r="223" spans="2:65" s="12" customFormat="1">
      <c r="B223" s="204"/>
      <c r="C223" s="205"/>
      <c r="D223" s="206" t="s">
        <v>135</v>
      </c>
      <c r="E223" s="207" t="s">
        <v>1</v>
      </c>
      <c r="F223" s="208" t="s">
        <v>292</v>
      </c>
      <c r="G223" s="205"/>
      <c r="H223" s="209">
        <v>1308</v>
      </c>
      <c r="I223" s="210"/>
      <c r="J223" s="205"/>
      <c r="K223" s="205"/>
      <c r="L223" s="211"/>
      <c r="M223" s="212"/>
      <c r="N223" s="213"/>
      <c r="O223" s="213"/>
      <c r="P223" s="213"/>
      <c r="Q223" s="213"/>
      <c r="R223" s="213"/>
      <c r="S223" s="213"/>
      <c r="T223" s="214"/>
      <c r="AT223" s="215" t="s">
        <v>135</v>
      </c>
      <c r="AU223" s="215" t="s">
        <v>87</v>
      </c>
      <c r="AV223" s="12" t="s">
        <v>87</v>
      </c>
      <c r="AW223" s="12" t="s">
        <v>137</v>
      </c>
      <c r="AX223" s="12" t="s">
        <v>77</v>
      </c>
      <c r="AY223" s="215" t="s">
        <v>126</v>
      </c>
    </row>
    <row r="224" spans="2:65" s="12" customFormat="1">
      <c r="B224" s="204"/>
      <c r="C224" s="205"/>
      <c r="D224" s="206" t="s">
        <v>135</v>
      </c>
      <c r="E224" s="207" t="s">
        <v>1</v>
      </c>
      <c r="F224" s="208" t="s">
        <v>293</v>
      </c>
      <c r="G224" s="205"/>
      <c r="H224" s="209">
        <v>168</v>
      </c>
      <c r="I224" s="210"/>
      <c r="J224" s="205"/>
      <c r="K224" s="205"/>
      <c r="L224" s="211"/>
      <c r="M224" s="212"/>
      <c r="N224" s="213"/>
      <c r="O224" s="213"/>
      <c r="P224" s="213"/>
      <c r="Q224" s="213"/>
      <c r="R224" s="213"/>
      <c r="S224" s="213"/>
      <c r="T224" s="214"/>
      <c r="AT224" s="215" t="s">
        <v>135</v>
      </c>
      <c r="AU224" s="215" t="s">
        <v>87</v>
      </c>
      <c r="AV224" s="12" t="s">
        <v>87</v>
      </c>
      <c r="AW224" s="12" t="s">
        <v>137</v>
      </c>
      <c r="AX224" s="12" t="s">
        <v>77</v>
      </c>
      <c r="AY224" s="215" t="s">
        <v>126</v>
      </c>
    </row>
    <row r="225" spans="2:65" s="12" customFormat="1">
      <c r="B225" s="204"/>
      <c r="C225" s="205"/>
      <c r="D225" s="206" t="s">
        <v>135</v>
      </c>
      <c r="E225" s="207" t="s">
        <v>1</v>
      </c>
      <c r="F225" s="208" t="s">
        <v>294</v>
      </c>
      <c r="G225" s="205"/>
      <c r="H225" s="209">
        <v>78</v>
      </c>
      <c r="I225" s="210"/>
      <c r="J225" s="205"/>
      <c r="K225" s="205"/>
      <c r="L225" s="211"/>
      <c r="M225" s="212"/>
      <c r="N225" s="213"/>
      <c r="O225" s="213"/>
      <c r="P225" s="213"/>
      <c r="Q225" s="213"/>
      <c r="R225" s="213"/>
      <c r="S225" s="213"/>
      <c r="T225" s="214"/>
      <c r="AT225" s="215" t="s">
        <v>135</v>
      </c>
      <c r="AU225" s="215" t="s">
        <v>87</v>
      </c>
      <c r="AV225" s="12" t="s">
        <v>87</v>
      </c>
      <c r="AW225" s="12" t="s">
        <v>137</v>
      </c>
      <c r="AX225" s="12" t="s">
        <v>77</v>
      </c>
      <c r="AY225" s="215" t="s">
        <v>126</v>
      </c>
    </row>
    <row r="226" spans="2:65" s="13" customFormat="1">
      <c r="B226" s="216"/>
      <c r="C226" s="217"/>
      <c r="D226" s="206" t="s">
        <v>135</v>
      </c>
      <c r="E226" s="218" t="s">
        <v>1</v>
      </c>
      <c r="F226" s="219" t="s">
        <v>139</v>
      </c>
      <c r="G226" s="217"/>
      <c r="H226" s="220">
        <v>1554</v>
      </c>
      <c r="I226" s="221"/>
      <c r="J226" s="217"/>
      <c r="K226" s="217"/>
      <c r="L226" s="222"/>
      <c r="M226" s="223"/>
      <c r="N226" s="224"/>
      <c r="O226" s="224"/>
      <c r="P226" s="224"/>
      <c r="Q226" s="224"/>
      <c r="R226" s="224"/>
      <c r="S226" s="224"/>
      <c r="T226" s="225"/>
      <c r="AT226" s="226" t="s">
        <v>135</v>
      </c>
      <c r="AU226" s="226" t="s">
        <v>87</v>
      </c>
      <c r="AV226" s="13" t="s">
        <v>133</v>
      </c>
      <c r="AW226" s="13" t="s">
        <v>137</v>
      </c>
      <c r="AX226" s="13" t="s">
        <v>85</v>
      </c>
      <c r="AY226" s="226" t="s">
        <v>126</v>
      </c>
    </row>
    <row r="227" spans="2:65" s="1" customFormat="1" ht="16.5" customHeight="1">
      <c r="B227" s="33"/>
      <c r="C227" s="227" t="s">
        <v>299</v>
      </c>
      <c r="D227" s="227" t="s">
        <v>214</v>
      </c>
      <c r="E227" s="228" t="s">
        <v>300</v>
      </c>
      <c r="F227" s="229" t="s">
        <v>301</v>
      </c>
      <c r="G227" s="230" t="s">
        <v>302</v>
      </c>
      <c r="H227" s="231">
        <v>23.31</v>
      </c>
      <c r="I227" s="232"/>
      <c r="J227" s="233">
        <f>ROUND(I227*H227,2)</f>
        <v>0</v>
      </c>
      <c r="K227" s="229" t="s">
        <v>132</v>
      </c>
      <c r="L227" s="234"/>
      <c r="M227" s="235" t="s">
        <v>1</v>
      </c>
      <c r="N227" s="236" t="s">
        <v>42</v>
      </c>
      <c r="O227" s="65"/>
      <c r="P227" s="200">
        <f>O227*H227</f>
        <v>0</v>
      </c>
      <c r="Q227" s="200">
        <v>1E-3</v>
      </c>
      <c r="R227" s="200">
        <f>Q227*H227</f>
        <v>2.3310000000000001E-2</v>
      </c>
      <c r="S227" s="200">
        <v>0</v>
      </c>
      <c r="T227" s="201">
        <f>S227*H227</f>
        <v>0</v>
      </c>
      <c r="AR227" s="202" t="s">
        <v>182</v>
      </c>
      <c r="AT227" s="202" t="s">
        <v>214</v>
      </c>
      <c r="AU227" s="202" t="s">
        <v>87</v>
      </c>
      <c r="AY227" s="16" t="s">
        <v>126</v>
      </c>
      <c r="BE227" s="203">
        <f>IF(N227="základní",J227,0)</f>
        <v>0</v>
      </c>
      <c r="BF227" s="203">
        <f>IF(N227="snížená",J227,0)</f>
        <v>0</v>
      </c>
      <c r="BG227" s="203">
        <f>IF(N227="zákl. přenesená",J227,0)</f>
        <v>0</v>
      </c>
      <c r="BH227" s="203">
        <f>IF(N227="sníž. přenesená",J227,0)</f>
        <v>0</v>
      </c>
      <c r="BI227" s="203">
        <f>IF(N227="nulová",J227,0)</f>
        <v>0</v>
      </c>
      <c r="BJ227" s="16" t="s">
        <v>85</v>
      </c>
      <c r="BK227" s="203">
        <f>ROUND(I227*H227,2)</f>
        <v>0</v>
      </c>
      <c r="BL227" s="16" t="s">
        <v>133</v>
      </c>
      <c r="BM227" s="202" t="s">
        <v>303</v>
      </c>
    </row>
    <row r="228" spans="2:65" s="12" customFormat="1">
      <c r="B228" s="204"/>
      <c r="C228" s="205"/>
      <c r="D228" s="206" t="s">
        <v>135</v>
      </c>
      <c r="E228" s="205"/>
      <c r="F228" s="208" t="s">
        <v>304</v>
      </c>
      <c r="G228" s="205"/>
      <c r="H228" s="209">
        <v>23.31</v>
      </c>
      <c r="I228" s="210"/>
      <c r="J228" s="205"/>
      <c r="K228" s="205"/>
      <c r="L228" s="211"/>
      <c r="M228" s="212"/>
      <c r="N228" s="213"/>
      <c r="O228" s="213"/>
      <c r="P228" s="213"/>
      <c r="Q228" s="213"/>
      <c r="R228" s="213"/>
      <c r="S228" s="213"/>
      <c r="T228" s="214"/>
      <c r="AT228" s="215" t="s">
        <v>135</v>
      </c>
      <c r="AU228" s="215" t="s">
        <v>87</v>
      </c>
      <c r="AV228" s="12" t="s">
        <v>87</v>
      </c>
      <c r="AW228" s="12" t="s">
        <v>4</v>
      </c>
      <c r="AX228" s="12" t="s">
        <v>85</v>
      </c>
      <c r="AY228" s="215" t="s">
        <v>126</v>
      </c>
    </row>
    <row r="229" spans="2:65" s="1" customFormat="1" ht="24" customHeight="1">
      <c r="B229" s="33"/>
      <c r="C229" s="191" t="s">
        <v>305</v>
      </c>
      <c r="D229" s="191" t="s">
        <v>128</v>
      </c>
      <c r="E229" s="192" t="s">
        <v>306</v>
      </c>
      <c r="F229" s="193" t="s">
        <v>307</v>
      </c>
      <c r="G229" s="194" t="s">
        <v>308</v>
      </c>
      <c r="H229" s="195">
        <v>1</v>
      </c>
      <c r="I229" s="196"/>
      <c r="J229" s="197">
        <f>ROUND(I229*H229,2)</f>
        <v>0</v>
      </c>
      <c r="K229" s="193" t="s">
        <v>1</v>
      </c>
      <c r="L229" s="37"/>
      <c r="M229" s="198" t="s">
        <v>1</v>
      </c>
      <c r="N229" s="199" t="s">
        <v>42</v>
      </c>
      <c r="O229" s="65"/>
      <c r="P229" s="200">
        <f>O229*H229</f>
        <v>0</v>
      </c>
      <c r="Q229" s="200">
        <v>0</v>
      </c>
      <c r="R229" s="200">
        <f>Q229*H229</f>
        <v>0</v>
      </c>
      <c r="S229" s="200">
        <v>0</v>
      </c>
      <c r="T229" s="201">
        <f>S229*H229</f>
        <v>0</v>
      </c>
      <c r="AR229" s="202" t="s">
        <v>133</v>
      </c>
      <c r="AT229" s="202" t="s">
        <v>128</v>
      </c>
      <c r="AU229" s="202" t="s">
        <v>87</v>
      </c>
      <c r="AY229" s="16" t="s">
        <v>126</v>
      </c>
      <c r="BE229" s="203">
        <f>IF(N229="základní",J229,0)</f>
        <v>0</v>
      </c>
      <c r="BF229" s="203">
        <f>IF(N229="snížená",J229,0)</f>
        <v>0</v>
      </c>
      <c r="BG229" s="203">
        <f>IF(N229="zákl. přenesená",J229,0)</f>
        <v>0</v>
      </c>
      <c r="BH229" s="203">
        <f>IF(N229="sníž. přenesená",J229,0)</f>
        <v>0</v>
      </c>
      <c r="BI229" s="203">
        <f>IF(N229="nulová",J229,0)</f>
        <v>0</v>
      </c>
      <c r="BJ229" s="16" t="s">
        <v>85</v>
      </c>
      <c r="BK229" s="203">
        <f>ROUND(I229*H229,2)</f>
        <v>0</v>
      </c>
      <c r="BL229" s="16" t="s">
        <v>133</v>
      </c>
      <c r="BM229" s="202" t="s">
        <v>309</v>
      </c>
    </row>
    <row r="230" spans="2:65" s="11" customFormat="1" ht="22.9" customHeight="1">
      <c r="B230" s="175"/>
      <c r="C230" s="176"/>
      <c r="D230" s="177" t="s">
        <v>76</v>
      </c>
      <c r="E230" s="189" t="s">
        <v>133</v>
      </c>
      <c r="F230" s="189" t="s">
        <v>310</v>
      </c>
      <c r="G230" s="176"/>
      <c r="H230" s="176"/>
      <c r="I230" s="179"/>
      <c r="J230" s="190">
        <f>BK230</f>
        <v>0</v>
      </c>
      <c r="K230" s="176"/>
      <c r="L230" s="181"/>
      <c r="M230" s="182"/>
      <c r="N230" s="183"/>
      <c r="O230" s="183"/>
      <c r="P230" s="184">
        <f>SUM(P231:P237)</f>
        <v>0</v>
      </c>
      <c r="Q230" s="183"/>
      <c r="R230" s="184">
        <f>SUM(R231:R237)</f>
        <v>127.46625955000002</v>
      </c>
      <c r="S230" s="183"/>
      <c r="T230" s="185">
        <f>SUM(T231:T237)</f>
        <v>0</v>
      </c>
      <c r="AR230" s="186" t="s">
        <v>85</v>
      </c>
      <c r="AT230" s="187" t="s">
        <v>76</v>
      </c>
      <c r="AU230" s="187" t="s">
        <v>85</v>
      </c>
      <c r="AY230" s="186" t="s">
        <v>126</v>
      </c>
      <c r="BK230" s="188">
        <f>SUM(BK231:BK237)</f>
        <v>0</v>
      </c>
    </row>
    <row r="231" spans="2:65" s="1" customFormat="1" ht="24" customHeight="1">
      <c r="B231" s="33"/>
      <c r="C231" s="191" t="s">
        <v>311</v>
      </c>
      <c r="D231" s="191" t="s">
        <v>128</v>
      </c>
      <c r="E231" s="192" t="s">
        <v>312</v>
      </c>
      <c r="F231" s="193" t="s">
        <v>313</v>
      </c>
      <c r="G231" s="194" t="s">
        <v>162</v>
      </c>
      <c r="H231" s="195">
        <v>67.415000000000006</v>
      </c>
      <c r="I231" s="196"/>
      <c r="J231" s="197">
        <f>ROUND(I231*H231,2)</f>
        <v>0</v>
      </c>
      <c r="K231" s="193" t="s">
        <v>132</v>
      </c>
      <c r="L231" s="37"/>
      <c r="M231" s="198" t="s">
        <v>1</v>
      </c>
      <c r="N231" s="199" t="s">
        <v>42</v>
      </c>
      <c r="O231" s="65"/>
      <c r="P231" s="200">
        <f>O231*H231</f>
        <v>0</v>
      </c>
      <c r="Q231" s="200">
        <v>1.8907700000000001</v>
      </c>
      <c r="R231" s="200">
        <f>Q231*H231</f>
        <v>127.46625955000002</v>
      </c>
      <c r="S231" s="200">
        <v>0</v>
      </c>
      <c r="T231" s="201">
        <f>S231*H231</f>
        <v>0</v>
      </c>
      <c r="AR231" s="202" t="s">
        <v>133</v>
      </c>
      <c r="AT231" s="202" t="s">
        <v>128</v>
      </c>
      <c r="AU231" s="202" t="s">
        <v>87</v>
      </c>
      <c r="AY231" s="16" t="s">
        <v>126</v>
      </c>
      <c r="BE231" s="203">
        <f>IF(N231="základní",J231,0)</f>
        <v>0</v>
      </c>
      <c r="BF231" s="203">
        <f>IF(N231="snížená",J231,0)</f>
        <v>0</v>
      </c>
      <c r="BG231" s="203">
        <f>IF(N231="zákl. přenesená",J231,0)</f>
        <v>0</v>
      </c>
      <c r="BH231" s="203">
        <f>IF(N231="sníž. přenesená",J231,0)</f>
        <v>0</v>
      </c>
      <c r="BI231" s="203">
        <f>IF(N231="nulová",J231,0)</f>
        <v>0</v>
      </c>
      <c r="BJ231" s="16" t="s">
        <v>85</v>
      </c>
      <c r="BK231" s="203">
        <f>ROUND(I231*H231,2)</f>
        <v>0</v>
      </c>
      <c r="BL231" s="16" t="s">
        <v>133</v>
      </c>
      <c r="BM231" s="202" t="s">
        <v>314</v>
      </c>
    </row>
    <row r="232" spans="2:65" s="12" customFormat="1">
      <c r="B232" s="204"/>
      <c r="C232" s="205"/>
      <c r="D232" s="206" t="s">
        <v>135</v>
      </c>
      <c r="E232" s="207" t="s">
        <v>1</v>
      </c>
      <c r="F232" s="208" t="s">
        <v>315</v>
      </c>
      <c r="G232" s="205"/>
      <c r="H232" s="209">
        <v>12.25</v>
      </c>
      <c r="I232" s="210"/>
      <c r="J232" s="205"/>
      <c r="K232" s="205"/>
      <c r="L232" s="211"/>
      <c r="M232" s="212"/>
      <c r="N232" s="213"/>
      <c r="O232" s="213"/>
      <c r="P232" s="213"/>
      <c r="Q232" s="213"/>
      <c r="R232" s="213"/>
      <c r="S232" s="213"/>
      <c r="T232" s="214"/>
      <c r="AT232" s="215" t="s">
        <v>135</v>
      </c>
      <c r="AU232" s="215" t="s">
        <v>87</v>
      </c>
      <c r="AV232" s="12" t="s">
        <v>87</v>
      </c>
      <c r="AW232" s="12" t="s">
        <v>137</v>
      </c>
      <c r="AX232" s="12" t="s">
        <v>77</v>
      </c>
      <c r="AY232" s="215" t="s">
        <v>126</v>
      </c>
    </row>
    <row r="233" spans="2:65" s="12" customFormat="1">
      <c r="B233" s="204"/>
      <c r="C233" s="205"/>
      <c r="D233" s="206" t="s">
        <v>135</v>
      </c>
      <c r="E233" s="207" t="s">
        <v>1</v>
      </c>
      <c r="F233" s="208" t="s">
        <v>316</v>
      </c>
      <c r="G233" s="205"/>
      <c r="H233" s="209">
        <v>4.875</v>
      </c>
      <c r="I233" s="210"/>
      <c r="J233" s="205"/>
      <c r="K233" s="205"/>
      <c r="L233" s="211"/>
      <c r="M233" s="212"/>
      <c r="N233" s="213"/>
      <c r="O233" s="213"/>
      <c r="P233" s="213"/>
      <c r="Q233" s="213"/>
      <c r="R233" s="213"/>
      <c r="S233" s="213"/>
      <c r="T233" s="214"/>
      <c r="AT233" s="215" t="s">
        <v>135</v>
      </c>
      <c r="AU233" s="215" t="s">
        <v>87</v>
      </c>
      <c r="AV233" s="12" t="s">
        <v>87</v>
      </c>
      <c r="AW233" s="12" t="s">
        <v>137</v>
      </c>
      <c r="AX233" s="12" t="s">
        <v>77</v>
      </c>
      <c r="AY233" s="215" t="s">
        <v>126</v>
      </c>
    </row>
    <row r="234" spans="2:65" s="12" customFormat="1">
      <c r="B234" s="204"/>
      <c r="C234" s="205"/>
      <c r="D234" s="206" t="s">
        <v>135</v>
      </c>
      <c r="E234" s="207" t="s">
        <v>1</v>
      </c>
      <c r="F234" s="208" t="s">
        <v>317</v>
      </c>
      <c r="G234" s="205"/>
      <c r="H234" s="209">
        <v>25.38</v>
      </c>
      <c r="I234" s="210"/>
      <c r="J234" s="205"/>
      <c r="K234" s="205"/>
      <c r="L234" s="211"/>
      <c r="M234" s="212"/>
      <c r="N234" s="213"/>
      <c r="O234" s="213"/>
      <c r="P234" s="213"/>
      <c r="Q234" s="213"/>
      <c r="R234" s="213"/>
      <c r="S234" s="213"/>
      <c r="T234" s="214"/>
      <c r="AT234" s="215" t="s">
        <v>135</v>
      </c>
      <c r="AU234" s="215" t="s">
        <v>87</v>
      </c>
      <c r="AV234" s="12" t="s">
        <v>87</v>
      </c>
      <c r="AW234" s="12" t="s">
        <v>137</v>
      </c>
      <c r="AX234" s="12" t="s">
        <v>77</v>
      </c>
      <c r="AY234" s="215" t="s">
        <v>126</v>
      </c>
    </row>
    <row r="235" spans="2:65" s="12" customFormat="1">
      <c r="B235" s="204"/>
      <c r="C235" s="205"/>
      <c r="D235" s="206" t="s">
        <v>135</v>
      </c>
      <c r="E235" s="207" t="s">
        <v>1</v>
      </c>
      <c r="F235" s="208" t="s">
        <v>318</v>
      </c>
      <c r="G235" s="205"/>
      <c r="H235" s="209">
        <v>0.60000000000000009</v>
      </c>
      <c r="I235" s="210"/>
      <c r="J235" s="205"/>
      <c r="K235" s="205"/>
      <c r="L235" s="211"/>
      <c r="M235" s="212"/>
      <c r="N235" s="213"/>
      <c r="O235" s="213"/>
      <c r="P235" s="213"/>
      <c r="Q235" s="213"/>
      <c r="R235" s="213"/>
      <c r="S235" s="213"/>
      <c r="T235" s="214"/>
      <c r="AT235" s="215" t="s">
        <v>135</v>
      </c>
      <c r="AU235" s="215" t="s">
        <v>87</v>
      </c>
      <c r="AV235" s="12" t="s">
        <v>87</v>
      </c>
      <c r="AW235" s="12" t="s">
        <v>137</v>
      </c>
      <c r="AX235" s="12" t="s">
        <v>77</v>
      </c>
      <c r="AY235" s="215" t="s">
        <v>126</v>
      </c>
    </row>
    <row r="236" spans="2:65" s="12" customFormat="1">
      <c r="B236" s="204"/>
      <c r="C236" s="205"/>
      <c r="D236" s="206" t="s">
        <v>135</v>
      </c>
      <c r="E236" s="207" t="s">
        <v>1</v>
      </c>
      <c r="F236" s="208" t="s">
        <v>319</v>
      </c>
      <c r="G236" s="205"/>
      <c r="H236" s="209">
        <v>24.310000000000002</v>
      </c>
      <c r="I236" s="210"/>
      <c r="J236" s="205"/>
      <c r="K236" s="205"/>
      <c r="L236" s="211"/>
      <c r="M236" s="212"/>
      <c r="N236" s="213"/>
      <c r="O236" s="213"/>
      <c r="P236" s="213"/>
      <c r="Q236" s="213"/>
      <c r="R236" s="213"/>
      <c r="S236" s="213"/>
      <c r="T236" s="214"/>
      <c r="AT236" s="215" t="s">
        <v>135</v>
      </c>
      <c r="AU236" s="215" t="s">
        <v>87</v>
      </c>
      <c r="AV236" s="12" t="s">
        <v>87</v>
      </c>
      <c r="AW236" s="12" t="s">
        <v>137</v>
      </c>
      <c r="AX236" s="12" t="s">
        <v>77</v>
      </c>
      <c r="AY236" s="215" t="s">
        <v>126</v>
      </c>
    </row>
    <row r="237" spans="2:65" s="13" customFormat="1">
      <c r="B237" s="216"/>
      <c r="C237" s="217"/>
      <c r="D237" s="206" t="s">
        <v>135</v>
      </c>
      <c r="E237" s="218" t="s">
        <v>1</v>
      </c>
      <c r="F237" s="219" t="s">
        <v>139</v>
      </c>
      <c r="G237" s="217"/>
      <c r="H237" s="220">
        <v>67.414999999999992</v>
      </c>
      <c r="I237" s="221"/>
      <c r="J237" s="217"/>
      <c r="K237" s="217"/>
      <c r="L237" s="222"/>
      <c r="M237" s="223"/>
      <c r="N237" s="224"/>
      <c r="O237" s="224"/>
      <c r="P237" s="224"/>
      <c r="Q237" s="224"/>
      <c r="R237" s="224"/>
      <c r="S237" s="224"/>
      <c r="T237" s="225"/>
      <c r="AT237" s="226" t="s">
        <v>135</v>
      </c>
      <c r="AU237" s="226" t="s">
        <v>87</v>
      </c>
      <c r="AV237" s="13" t="s">
        <v>133</v>
      </c>
      <c r="AW237" s="13" t="s">
        <v>137</v>
      </c>
      <c r="AX237" s="13" t="s">
        <v>85</v>
      </c>
      <c r="AY237" s="226" t="s">
        <v>126</v>
      </c>
    </row>
    <row r="238" spans="2:65" s="11" customFormat="1" ht="22.9" customHeight="1">
      <c r="B238" s="175"/>
      <c r="C238" s="176"/>
      <c r="D238" s="177" t="s">
        <v>76</v>
      </c>
      <c r="E238" s="189" t="s">
        <v>182</v>
      </c>
      <c r="F238" s="189" t="s">
        <v>320</v>
      </c>
      <c r="G238" s="176"/>
      <c r="H238" s="176"/>
      <c r="I238" s="179"/>
      <c r="J238" s="190">
        <f>BK238</f>
        <v>0</v>
      </c>
      <c r="K238" s="176"/>
      <c r="L238" s="181"/>
      <c r="M238" s="182"/>
      <c r="N238" s="183"/>
      <c r="O238" s="183"/>
      <c r="P238" s="184">
        <f>SUM(P239:P261)</f>
        <v>0</v>
      </c>
      <c r="Q238" s="183"/>
      <c r="R238" s="184">
        <f>SUM(R239:R261)</f>
        <v>1.347415</v>
      </c>
      <c r="S238" s="183"/>
      <c r="T238" s="185">
        <f>SUM(T239:T261)</f>
        <v>0</v>
      </c>
      <c r="AR238" s="186" t="s">
        <v>85</v>
      </c>
      <c r="AT238" s="187" t="s">
        <v>76</v>
      </c>
      <c r="AU238" s="187" t="s">
        <v>85</v>
      </c>
      <c r="AY238" s="186" t="s">
        <v>126</v>
      </c>
      <c r="BK238" s="188">
        <f>SUM(BK239:BK261)</f>
        <v>0</v>
      </c>
    </row>
    <row r="239" spans="2:65" s="1" customFormat="1" ht="24" customHeight="1">
      <c r="B239" s="33"/>
      <c r="C239" s="191" t="s">
        <v>321</v>
      </c>
      <c r="D239" s="191" t="s">
        <v>128</v>
      </c>
      <c r="E239" s="192" t="s">
        <v>322</v>
      </c>
      <c r="F239" s="193" t="s">
        <v>323</v>
      </c>
      <c r="G239" s="194" t="s">
        <v>149</v>
      </c>
      <c r="H239" s="195">
        <v>750</v>
      </c>
      <c r="I239" s="196"/>
      <c r="J239" s="197">
        <f>ROUND(I239*H239,2)</f>
        <v>0</v>
      </c>
      <c r="K239" s="193" t="s">
        <v>132</v>
      </c>
      <c r="L239" s="37"/>
      <c r="M239" s="198" t="s">
        <v>1</v>
      </c>
      <c r="N239" s="199" t="s">
        <v>42</v>
      </c>
      <c r="O239" s="65"/>
      <c r="P239" s="200">
        <f>O239*H239</f>
        <v>0</v>
      </c>
      <c r="Q239" s="200">
        <v>0</v>
      </c>
      <c r="R239" s="200">
        <f>Q239*H239</f>
        <v>0</v>
      </c>
      <c r="S239" s="200">
        <v>0</v>
      </c>
      <c r="T239" s="201">
        <f>S239*H239</f>
        <v>0</v>
      </c>
      <c r="AR239" s="202" t="s">
        <v>133</v>
      </c>
      <c r="AT239" s="202" t="s">
        <v>128</v>
      </c>
      <c r="AU239" s="202" t="s">
        <v>87</v>
      </c>
      <c r="AY239" s="16" t="s">
        <v>126</v>
      </c>
      <c r="BE239" s="203">
        <f>IF(N239="základní",J239,0)</f>
        <v>0</v>
      </c>
      <c r="BF239" s="203">
        <f>IF(N239="snížená",J239,0)</f>
        <v>0</v>
      </c>
      <c r="BG239" s="203">
        <f>IF(N239="zákl. přenesená",J239,0)</f>
        <v>0</v>
      </c>
      <c r="BH239" s="203">
        <f>IF(N239="sníž. přenesená",J239,0)</f>
        <v>0</v>
      </c>
      <c r="BI239" s="203">
        <f>IF(N239="nulová",J239,0)</f>
        <v>0</v>
      </c>
      <c r="BJ239" s="16" t="s">
        <v>85</v>
      </c>
      <c r="BK239" s="203">
        <f>ROUND(I239*H239,2)</f>
        <v>0</v>
      </c>
      <c r="BL239" s="16" t="s">
        <v>133</v>
      </c>
      <c r="BM239" s="202" t="s">
        <v>324</v>
      </c>
    </row>
    <row r="240" spans="2:65" s="1" customFormat="1" ht="16.5" customHeight="1">
      <c r="B240" s="33"/>
      <c r="C240" s="227" t="s">
        <v>325</v>
      </c>
      <c r="D240" s="227" t="s">
        <v>214</v>
      </c>
      <c r="E240" s="228" t="s">
        <v>326</v>
      </c>
      <c r="F240" s="229" t="s">
        <v>327</v>
      </c>
      <c r="G240" s="230" t="s">
        <v>149</v>
      </c>
      <c r="H240" s="231">
        <v>787.5</v>
      </c>
      <c r="I240" s="232"/>
      <c r="J240" s="233">
        <f>ROUND(I240*H240,2)</f>
        <v>0</v>
      </c>
      <c r="K240" s="229" t="s">
        <v>1</v>
      </c>
      <c r="L240" s="234"/>
      <c r="M240" s="235" t="s">
        <v>1</v>
      </c>
      <c r="N240" s="236" t="s">
        <v>42</v>
      </c>
      <c r="O240" s="65"/>
      <c r="P240" s="200">
        <f>O240*H240</f>
        <v>0</v>
      </c>
      <c r="Q240" s="200">
        <v>1.06E-3</v>
      </c>
      <c r="R240" s="200">
        <f>Q240*H240</f>
        <v>0.83474999999999999</v>
      </c>
      <c r="S240" s="200">
        <v>0</v>
      </c>
      <c r="T240" s="201">
        <f>S240*H240</f>
        <v>0</v>
      </c>
      <c r="AR240" s="202" t="s">
        <v>182</v>
      </c>
      <c r="AT240" s="202" t="s">
        <v>214</v>
      </c>
      <c r="AU240" s="202" t="s">
        <v>87</v>
      </c>
      <c r="AY240" s="16" t="s">
        <v>126</v>
      </c>
      <c r="BE240" s="203">
        <f>IF(N240="základní",J240,0)</f>
        <v>0</v>
      </c>
      <c r="BF240" s="203">
        <f>IF(N240="snížená",J240,0)</f>
        <v>0</v>
      </c>
      <c r="BG240" s="203">
        <f>IF(N240="zákl. přenesená",J240,0)</f>
        <v>0</v>
      </c>
      <c r="BH240" s="203">
        <f>IF(N240="sníž. přenesená",J240,0)</f>
        <v>0</v>
      </c>
      <c r="BI240" s="203">
        <f>IF(N240="nulová",J240,0)</f>
        <v>0</v>
      </c>
      <c r="BJ240" s="16" t="s">
        <v>85</v>
      </c>
      <c r="BK240" s="203">
        <f>ROUND(I240*H240,2)</f>
        <v>0</v>
      </c>
      <c r="BL240" s="16" t="s">
        <v>133</v>
      </c>
      <c r="BM240" s="202" t="s">
        <v>328</v>
      </c>
    </row>
    <row r="241" spans="2:65" s="12" customFormat="1">
      <c r="B241" s="204"/>
      <c r="C241" s="205"/>
      <c r="D241" s="206" t="s">
        <v>135</v>
      </c>
      <c r="E241" s="205"/>
      <c r="F241" s="208" t="s">
        <v>329</v>
      </c>
      <c r="G241" s="205"/>
      <c r="H241" s="209">
        <v>787.5</v>
      </c>
      <c r="I241" s="210"/>
      <c r="J241" s="205"/>
      <c r="K241" s="205"/>
      <c r="L241" s="211"/>
      <c r="M241" s="212"/>
      <c r="N241" s="213"/>
      <c r="O241" s="213"/>
      <c r="P241" s="213"/>
      <c r="Q241" s="213"/>
      <c r="R241" s="213"/>
      <c r="S241" s="213"/>
      <c r="T241" s="214"/>
      <c r="AT241" s="215" t="s">
        <v>135</v>
      </c>
      <c r="AU241" s="215" t="s">
        <v>87</v>
      </c>
      <c r="AV241" s="12" t="s">
        <v>87</v>
      </c>
      <c r="AW241" s="12" t="s">
        <v>4</v>
      </c>
      <c r="AX241" s="12" t="s">
        <v>85</v>
      </c>
      <c r="AY241" s="215" t="s">
        <v>126</v>
      </c>
    </row>
    <row r="242" spans="2:65" s="1" customFormat="1" ht="24" customHeight="1">
      <c r="B242" s="33"/>
      <c r="C242" s="191" t="s">
        <v>330</v>
      </c>
      <c r="D242" s="191" t="s">
        <v>128</v>
      </c>
      <c r="E242" s="192" t="s">
        <v>331</v>
      </c>
      <c r="F242" s="193" t="s">
        <v>332</v>
      </c>
      <c r="G242" s="194" t="s">
        <v>149</v>
      </c>
      <c r="H242" s="195">
        <v>2</v>
      </c>
      <c r="I242" s="196"/>
      <c r="J242" s="197">
        <f t="shared" ref="J242:J252" si="0">ROUND(I242*H242,2)</f>
        <v>0</v>
      </c>
      <c r="K242" s="193" t="s">
        <v>132</v>
      </c>
      <c r="L242" s="37"/>
      <c r="M242" s="198" t="s">
        <v>1</v>
      </c>
      <c r="N242" s="199" t="s">
        <v>42</v>
      </c>
      <c r="O242" s="65"/>
      <c r="P242" s="200">
        <f t="shared" ref="P242:P252" si="1">O242*H242</f>
        <v>0</v>
      </c>
      <c r="Q242" s="200">
        <v>0</v>
      </c>
      <c r="R242" s="200">
        <f t="shared" ref="R242:R252" si="2">Q242*H242</f>
        <v>0</v>
      </c>
      <c r="S242" s="200">
        <v>0</v>
      </c>
      <c r="T242" s="201">
        <f t="shared" ref="T242:T252" si="3">S242*H242</f>
        <v>0</v>
      </c>
      <c r="AR242" s="202" t="s">
        <v>133</v>
      </c>
      <c r="AT242" s="202" t="s">
        <v>128</v>
      </c>
      <c r="AU242" s="202" t="s">
        <v>87</v>
      </c>
      <c r="AY242" s="16" t="s">
        <v>126</v>
      </c>
      <c r="BE242" s="203">
        <f t="shared" ref="BE242:BE252" si="4">IF(N242="základní",J242,0)</f>
        <v>0</v>
      </c>
      <c r="BF242" s="203">
        <f t="shared" ref="BF242:BF252" si="5">IF(N242="snížená",J242,0)</f>
        <v>0</v>
      </c>
      <c r="BG242" s="203">
        <f t="shared" ref="BG242:BG252" si="6">IF(N242="zákl. přenesená",J242,0)</f>
        <v>0</v>
      </c>
      <c r="BH242" s="203">
        <f t="shared" ref="BH242:BH252" si="7">IF(N242="sníž. přenesená",J242,0)</f>
        <v>0</v>
      </c>
      <c r="BI242" s="203">
        <f t="shared" ref="BI242:BI252" si="8">IF(N242="nulová",J242,0)</f>
        <v>0</v>
      </c>
      <c r="BJ242" s="16" t="s">
        <v>85</v>
      </c>
      <c r="BK242" s="203">
        <f t="shared" ref="BK242:BK252" si="9">ROUND(I242*H242,2)</f>
        <v>0</v>
      </c>
      <c r="BL242" s="16" t="s">
        <v>133</v>
      </c>
      <c r="BM242" s="202" t="s">
        <v>333</v>
      </c>
    </row>
    <row r="243" spans="2:65" s="1" customFormat="1" ht="16.5" customHeight="1">
      <c r="B243" s="33"/>
      <c r="C243" s="227" t="s">
        <v>334</v>
      </c>
      <c r="D243" s="227" t="s">
        <v>214</v>
      </c>
      <c r="E243" s="228" t="s">
        <v>215</v>
      </c>
      <c r="F243" s="229" t="s">
        <v>216</v>
      </c>
      <c r="G243" s="230" t="s">
        <v>149</v>
      </c>
      <c r="H243" s="231">
        <v>10</v>
      </c>
      <c r="I243" s="232"/>
      <c r="J243" s="233">
        <f t="shared" si="0"/>
        <v>0</v>
      </c>
      <c r="K243" s="229" t="s">
        <v>1</v>
      </c>
      <c r="L243" s="234"/>
      <c r="M243" s="235" t="s">
        <v>1</v>
      </c>
      <c r="N243" s="236" t="s">
        <v>42</v>
      </c>
      <c r="O243" s="65"/>
      <c r="P243" s="200">
        <f t="shared" si="1"/>
        <v>0</v>
      </c>
      <c r="Q243" s="200">
        <v>1.4E-3</v>
      </c>
      <c r="R243" s="200">
        <f t="shared" si="2"/>
        <v>1.4E-2</v>
      </c>
      <c r="S243" s="200">
        <v>0</v>
      </c>
      <c r="T243" s="201">
        <f t="shared" si="3"/>
        <v>0</v>
      </c>
      <c r="AR243" s="202" t="s">
        <v>182</v>
      </c>
      <c r="AT243" s="202" t="s">
        <v>214</v>
      </c>
      <c r="AU243" s="202" t="s">
        <v>87</v>
      </c>
      <c r="AY243" s="16" t="s">
        <v>126</v>
      </c>
      <c r="BE243" s="203">
        <f t="shared" si="4"/>
        <v>0</v>
      </c>
      <c r="BF243" s="203">
        <f t="shared" si="5"/>
        <v>0</v>
      </c>
      <c r="BG243" s="203">
        <f t="shared" si="6"/>
        <v>0</v>
      </c>
      <c r="BH243" s="203">
        <f t="shared" si="7"/>
        <v>0</v>
      </c>
      <c r="BI243" s="203">
        <f t="shared" si="8"/>
        <v>0</v>
      </c>
      <c r="BJ243" s="16" t="s">
        <v>85</v>
      </c>
      <c r="BK243" s="203">
        <f t="shared" si="9"/>
        <v>0</v>
      </c>
      <c r="BL243" s="16" t="s">
        <v>133</v>
      </c>
      <c r="BM243" s="202" t="s">
        <v>335</v>
      </c>
    </row>
    <row r="244" spans="2:65" s="1" customFormat="1" ht="16.5" customHeight="1">
      <c r="B244" s="33"/>
      <c r="C244" s="191" t="s">
        <v>336</v>
      </c>
      <c r="D244" s="191" t="s">
        <v>128</v>
      </c>
      <c r="E244" s="192" t="s">
        <v>337</v>
      </c>
      <c r="F244" s="193" t="s">
        <v>338</v>
      </c>
      <c r="G244" s="194" t="s">
        <v>339</v>
      </c>
      <c r="H244" s="195">
        <v>3</v>
      </c>
      <c r="I244" s="196"/>
      <c r="J244" s="197">
        <f t="shared" si="0"/>
        <v>0</v>
      </c>
      <c r="K244" s="193" t="s">
        <v>1</v>
      </c>
      <c r="L244" s="37"/>
      <c r="M244" s="198" t="s">
        <v>1</v>
      </c>
      <c r="N244" s="199" t="s">
        <v>42</v>
      </c>
      <c r="O244" s="65"/>
      <c r="P244" s="200">
        <f t="shared" si="1"/>
        <v>0</v>
      </c>
      <c r="Q244" s="200">
        <v>0</v>
      </c>
      <c r="R244" s="200">
        <f t="shared" si="2"/>
        <v>0</v>
      </c>
      <c r="S244" s="200">
        <v>0</v>
      </c>
      <c r="T244" s="201">
        <f t="shared" si="3"/>
        <v>0</v>
      </c>
      <c r="AR244" s="202" t="s">
        <v>133</v>
      </c>
      <c r="AT244" s="202" t="s">
        <v>128</v>
      </c>
      <c r="AU244" s="202" t="s">
        <v>87</v>
      </c>
      <c r="AY244" s="16" t="s">
        <v>126</v>
      </c>
      <c r="BE244" s="203">
        <f t="shared" si="4"/>
        <v>0</v>
      </c>
      <c r="BF244" s="203">
        <f t="shared" si="5"/>
        <v>0</v>
      </c>
      <c r="BG244" s="203">
        <f t="shared" si="6"/>
        <v>0</v>
      </c>
      <c r="BH244" s="203">
        <f t="shared" si="7"/>
        <v>0</v>
      </c>
      <c r="BI244" s="203">
        <f t="shared" si="8"/>
        <v>0</v>
      </c>
      <c r="BJ244" s="16" t="s">
        <v>85</v>
      </c>
      <c r="BK244" s="203">
        <f t="shared" si="9"/>
        <v>0</v>
      </c>
      <c r="BL244" s="16" t="s">
        <v>133</v>
      </c>
      <c r="BM244" s="202" t="s">
        <v>340</v>
      </c>
    </row>
    <row r="245" spans="2:65" s="1" customFormat="1" ht="24" customHeight="1">
      <c r="B245" s="33"/>
      <c r="C245" s="191" t="s">
        <v>341</v>
      </c>
      <c r="D245" s="191" t="s">
        <v>128</v>
      </c>
      <c r="E245" s="192" t="s">
        <v>342</v>
      </c>
      <c r="F245" s="193" t="s">
        <v>343</v>
      </c>
      <c r="G245" s="194" t="s">
        <v>339</v>
      </c>
      <c r="H245" s="195">
        <v>18</v>
      </c>
      <c r="I245" s="196"/>
      <c r="J245" s="197">
        <f t="shared" si="0"/>
        <v>0</v>
      </c>
      <c r="K245" s="193" t="s">
        <v>132</v>
      </c>
      <c r="L245" s="37"/>
      <c r="M245" s="198" t="s">
        <v>1</v>
      </c>
      <c r="N245" s="199" t="s">
        <v>42</v>
      </c>
      <c r="O245" s="65"/>
      <c r="P245" s="200">
        <f t="shared" si="1"/>
        <v>0</v>
      </c>
      <c r="Q245" s="200">
        <v>0</v>
      </c>
      <c r="R245" s="200">
        <f t="shared" si="2"/>
        <v>0</v>
      </c>
      <c r="S245" s="200">
        <v>0</v>
      </c>
      <c r="T245" s="201">
        <f t="shared" si="3"/>
        <v>0</v>
      </c>
      <c r="AR245" s="202" t="s">
        <v>133</v>
      </c>
      <c r="AT245" s="202" t="s">
        <v>128</v>
      </c>
      <c r="AU245" s="202" t="s">
        <v>87</v>
      </c>
      <c r="AY245" s="16" t="s">
        <v>126</v>
      </c>
      <c r="BE245" s="203">
        <f t="shared" si="4"/>
        <v>0</v>
      </c>
      <c r="BF245" s="203">
        <f t="shared" si="5"/>
        <v>0</v>
      </c>
      <c r="BG245" s="203">
        <f t="shared" si="6"/>
        <v>0</v>
      </c>
      <c r="BH245" s="203">
        <f t="shared" si="7"/>
        <v>0</v>
      </c>
      <c r="BI245" s="203">
        <f t="shared" si="8"/>
        <v>0</v>
      </c>
      <c r="BJ245" s="16" t="s">
        <v>85</v>
      </c>
      <c r="BK245" s="203">
        <f t="shared" si="9"/>
        <v>0</v>
      </c>
      <c r="BL245" s="16" t="s">
        <v>133</v>
      </c>
      <c r="BM245" s="202" t="s">
        <v>344</v>
      </c>
    </row>
    <row r="246" spans="2:65" s="1" customFormat="1" ht="16.5" customHeight="1">
      <c r="B246" s="33"/>
      <c r="C246" s="227" t="s">
        <v>345</v>
      </c>
      <c r="D246" s="227" t="s">
        <v>214</v>
      </c>
      <c r="E246" s="228" t="s">
        <v>346</v>
      </c>
      <c r="F246" s="229" t="s">
        <v>347</v>
      </c>
      <c r="G246" s="230" t="s">
        <v>339</v>
      </c>
      <c r="H246" s="231">
        <v>6</v>
      </c>
      <c r="I246" s="232"/>
      <c r="J246" s="233">
        <f t="shared" si="0"/>
        <v>0</v>
      </c>
      <c r="K246" s="229" t="s">
        <v>132</v>
      </c>
      <c r="L246" s="234"/>
      <c r="M246" s="235" t="s">
        <v>1</v>
      </c>
      <c r="N246" s="236" t="s">
        <v>42</v>
      </c>
      <c r="O246" s="65"/>
      <c r="P246" s="200">
        <f t="shared" si="1"/>
        <v>0</v>
      </c>
      <c r="Q246" s="200">
        <v>1.7000000000000001E-4</v>
      </c>
      <c r="R246" s="200">
        <f t="shared" si="2"/>
        <v>1.0200000000000001E-3</v>
      </c>
      <c r="S246" s="200">
        <v>0</v>
      </c>
      <c r="T246" s="201">
        <f t="shared" si="3"/>
        <v>0</v>
      </c>
      <c r="AR246" s="202" t="s">
        <v>182</v>
      </c>
      <c r="AT246" s="202" t="s">
        <v>214</v>
      </c>
      <c r="AU246" s="202" t="s">
        <v>87</v>
      </c>
      <c r="AY246" s="16" t="s">
        <v>126</v>
      </c>
      <c r="BE246" s="203">
        <f t="shared" si="4"/>
        <v>0</v>
      </c>
      <c r="BF246" s="203">
        <f t="shared" si="5"/>
        <v>0</v>
      </c>
      <c r="BG246" s="203">
        <f t="shared" si="6"/>
        <v>0</v>
      </c>
      <c r="BH246" s="203">
        <f t="shared" si="7"/>
        <v>0</v>
      </c>
      <c r="BI246" s="203">
        <f t="shared" si="8"/>
        <v>0</v>
      </c>
      <c r="BJ246" s="16" t="s">
        <v>85</v>
      </c>
      <c r="BK246" s="203">
        <f t="shared" si="9"/>
        <v>0</v>
      </c>
      <c r="BL246" s="16" t="s">
        <v>133</v>
      </c>
      <c r="BM246" s="202" t="s">
        <v>348</v>
      </c>
    </row>
    <row r="247" spans="2:65" s="1" customFormat="1" ht="16.5" customHeight="1">
      <c r="B247" s="33"/>
      <c r="C247" s="227" t="s">
        <v>349</v>
      </c>
      <c r="D247" s="227" t="s">
        <v>214</v>
      </c>
      <c r="E247" s="228" t="s">
        <v>350</v>
      </c>
      <c r="F247" s="229" t="s">
        <v>351</v>
      </c>
      <c r="G247" s="230" t="s">
        <v>339</v>
      </c>
      <c r="H247" s="231">
        <v>6</v>
      </c>
      <c r="I247" s="232"/>
      <c r="J247" s="233">
        <f t="shared" si="0"/>
        <v>0</v>
      </c>
      <c r="K247" s="229" t="s">
        <v>132</v>
      </c>
      <c r="L247" s="234"/>
      <c r="M247" s="235" t="s">
        <v>1</v>
      </c>
      <c r="N247" s="236" t="s">
        <v>42</v>
      </c>
      <c r="O247" s="65"/>
      <c r="P247" s="200">
        <f t="shared" si="1"/>
        <v>0</v>
      </c>
      <c r="Q247" s="200">
        <v>2.2000000000000001E-3</v>
      </c>
      <c r="R247" s="200">
        <f t="shared" si="2"/>
        <v>1.32E-2</v>
      </c>
      <c r="S247" s="200">
        <v>0</v>
      </c>
      <c r="T247" s="201">
        <f t="shared" si="3"/>
        <v>0</v>
      </c>
      <c r="AR247" s="202" t="s">
        <v>182</v>
      </c>
      <c r="AT247" s="202" t="s">
        <v>214</v>
      </c>
      <c r="AU247" s="202" t="s">
        <v>87</v>
      </c>
      <c r="AY247" s="16" t="s">
        <v>126</v>
      </c>
      <c r="BE247" s="203">
        <f t="shared" si="4"/>
        <v>0</v>
      </c>
      <c r="BF247" s="203">
        <f t="shared" si="5"/>
        <v>0</v>
      </c>
      <c r="BG247" s="203">
        <f t="shared" si="6"/>
        <v>0</v>
      </c>
      <c r="BH247" s="203">
        <f t="shared" si="7"/>
        <v>0</v>
      </c>
      <c r="BI247" s="203">
        <f t="shared" si="8"/>
        <v>0</v>
      </c>
      <c r="BJ247" s="16" t="s">
        <v>85</v>
      </c>
      <c r="BK247" s="203">
        <f t="shared" si="9"/>
        <v>0</v>
      </c>
      <c r="BL247" s="16" t="s">
        <v>133</v>
      </c>
      <c r="BM247" s="202" t="s">
        <v>352</v>
      </c>
    </row>
    <row r="248" spans="2:65" s="1" customFormat="1" ht="16.5" customHeight="1">
      <c r="B248" s="33"/>
      <c r="C248" s="227" t="s">
        <v>353</v>
      </c>
      <c r="D248" s="227" t="s">
        <v>214</v>
      </c>
      <c r="E248" s="228" t="s">
        <v>354</v>
      </c>
      <c r="F248" s="229" t="s">
        <v>355</v>
      </c>
      <c r="G248" s="230" t="s">
        <v>339</v>
      </c>
      <c r="H248" s="231">
        <v>6</v>
      </c>
      <c r="I248" s="232"/>
      <c r="J248" s="233">
        <f t="shared" si="0"/>
        <v>0</v>
      </c>
      <c r="K248" s="229" t="s">
        <v>132</v>
      </c>
      <c r="L248" s="234"/>
      <c r="M248" s="235" t="s">
        <v>1</v>
      </c>
      <c r="N248" s="236" t="s">
        <v>42</v>
      </c>
      <c r="O248" s="65"/>
      <c r="P248" s="200">
        <f t="shared" si="1"/>
        <v>0</v>
      </c>
      <c r="Q248" s="200">
        <v>1.9000000000000001E-4</v>
      </c>
      <c r="R248" s="200">
        <f t="shared" si="2"/>
        <v>1.14E-3</v>
      </c>
      <c r="S248" s="200">
        <v>0</v>
      </c>
      <c r="T248" s="201">
        <f t="shared" si="3"/>
        <v>0</v>
      </c>
      <c r="AR248" s="202" t="s">
        <v>182</v>
      </c>
      <c r="AT248" s="202" t="s">
        <v>214</v>
      </c>
      <c r="AU248" s="202" t="s">
        <v>87</v>
      </c>
      <c r="AY248" s="16" t="s">
        <v>126</v>
      </c>
      <c r="BE248" s="203">
        <f t="shared" si="4"/>
        <v>0</v>
      </c>
      <c r="BF248" s="203">
        <f t="shared" si="5"/>
        <v>0</v>
      </c>
      <c r="BG248" s="203">
        <f t="shared" si="6"/>
        <v>0</v>
      </c>
      <c r="BH248" s="203">
        <f t="shared" si="7"/>
        <v>0</v>
      </c>
      <c r="BI248" s="203">
        <f t="shared" si="8"/>
        <v>0</v>
      </c>
      <c r="BJ248" s="16" t="s">
        <v>85</v>
      </c>
      <c r="BK248" s="203">
        <f t="shared" si="9"/>
        <v>0</v>
      </c>
      <c r="BL248" s="16" t="s">
        <v>133</v>
      </c>
      <c r="BM248" s="202" t="s">
        <v>356</v>
      </c>
    </row>
    <row r="249" spans="2:65" s="1" customFormat="1" ht="24" customHeight="1">
      <c r="B249" s="33"/>
      <c r="C249" s="191" t="s">
        <v>357</v>
      </c>
      <c r="D249" s="191" t="s">
        <v>128</v>
      </c>
      <c r="E249" s="192" t="s">
        <v>358</v>
      </c>
      <c r="F249" s="193" t="s">
        <v>359</v>
      </c>
      <c r="G249" s="194" t="s">
        <v>339</v>
      </c>
      <c r="H249" s="195">
        <v>4</v>
      </c>
      <c r="I249" s="196"/>
      <c r="J249" s="197">
        <f t="shared" si="0"/>
        <v>0</v>
      </c>
      <c r="K249" s="193" t="s">
        <v>132</v>
      </c>
      <c r="L249" s="37"/>
      <c r="M249" s="198" t="s">
        <v>1</v>
      </c>
      <c r="N249" s="199" t="s">
        <v>42</v>
      </c>
      <c r="O249" s="65"/>
      <c r="P249" s="200">
        <f t="shared" si="1"/>
        <v>0</v>
      </c>
      <c r="Q249" s="200">
        <v>1.6000000000000001E-4</v>
      </c>
      <c r="R249" s="200">
        <f t="shared" si="2"/>
        <v>6.4000000000000005E-4</v>
      </c>
      <c r="S249" s="200">
        <v>0</v>
      </c>
      <c r="T249" s="201">
        <f t="shared" si="3"/>
        <v>0</v>
      </c>
      <c r="AR249" s="202" t="s">
        <v>133</v>
      </c>
      <c r="AT249" s="202" t="s">
        <v>128</v>
      </c>
      <c r="AU249" s="202" t="s">
        <v>87</v>
      </c>
      <c r="AY249" s="16" t="s">
        <v>126</v>
      </c>
      <c r="BE249" s="203">
        <f t="shared" si="4"/>
        <v>0</v>
      </c>
      <c r="BF249" s="203">
        <f t="shared" si="5"/>
        <v>0</v>
      </c>
      <c r="BG249" s="203">
        <f t="shared" si="6"/>
        <v>0</v>
      </c>
      <c r="BH249" s="203">
        <f t="shared" si="7"/>
        <v>0</v>
      </c>
      <c r="BI249" s="203">
        <f t="shared" si="8"/>
        <v>0</v>
      </c>
      <c r="BJ249" s="16" t="s">
        <v>85</v>
      </c>
      <c r="BK249" s="203">
        <f t="shared" si="9"/>
        <v>0</v>
      </c>
      <c r="BL249" s="16" t="s">
        <v>133</v>
      </c>
      <c r="BM249" s="202" t="s">
        <v>360</v>
      </c>
    </row>
    <row r="250" spans="2:65" s="1" customFormat="1" ht="16.5" customHeight="1">
      <c r="B250" s="33"/>
      <c r="C250" s="191" t="s">
        <v>361</v>
      </c>
      <c r="D250" s="191" t="s">
        <v>128</v>
      </c>
      <c r="E250" s="192" t="s">
        <v>362</v>
      </c>
      <c r="F250" s="193" t="s">
        <v>363</v>
      </c>
      <c r="G250" s="194" t="s">
        <v>339</v>
      </c>
      <c r="H250" s="195">
        <v>4</v>
      </c>
      <c r="I250" s="196"/>
      <c r="J250" s="197">
        <f t="shared" si="0"/>
        <v>0</v>
      </c>
      <c r="K250" s="193" t="s">
        <v>132</v>
      </c>
      <c r="L250" s="37"/>
      <c r="M250" s="198" t="s">
        <v>1</v>
      </c>
      <c r="N250" s="199" t="s">
        <v>42</v>
      </c>
      <c r="O250" s="65"/>
      <c r="P250" s="200">
        <f t="shared" si="1"/>
        <v>0</v>
      </c>
      <c r="Q250" s="200">
        <v>0</v>
      </c>
      <c r="R250" s="200">
        <f t="shared" si="2"/>
        <v>0</v>
      </c>
      <c r="S250" s="200">
        <v>0</v>
      </c>
      <c r="T250" s="201">
        <f t="shared" si="3"/>
        <v>0</v>
      </c>
      <c r="AR250" s="202" t="s">
        <v>212</v>
      </c>
      <c r="AT250" s="202" t="s">
        <v>128</v>
      </c>
      <c r="AU250" s="202" t="s">
        <v>87</v>
      </c>
      <c r="AY250" s="16" t="s">
        <v>126</v>
      </c>
      <c r="BE250" s="203">
        <f t="shared" si="4"/>
        <v>0</v>
      </c>
      <c r="BF250" s="203">
        <f t="shared" si="5"/>
        <v>0</v>
      </c>
      <c r="BG250" s="203">
        <f t="shared" si="6"/>
        <v>0</v>
      </c>
      <c r="BH250" s="203">
        <f t="shared" si="7"/>
        <v>0</v>
      </c>
      <c r="BI250" s="203">
        <f t="shared" si="8"/>
        <v>0</v>
      </c>
      <c r="BJ250" s="16" t="s">
        <v>85</v>
      </c>
      <c r="BK250" s="203">
        <f t="shared" si="9"/>
        <v>0</v>
      </c>
      <c r="BL250" s="16" t="s">
        <v>212</v>
      </c>
      <c r="BM250" s="202" t="s">
        <v>364</v>
      </c>
    </row>
    <row r="251" spans="2:65" s="1" customFormat="1" ht="16.5" customHeight="1">
      <c r="B251" s="33"/>
      <c r="C251" s="227" t="s">
        <v>365</v>
      </c>
      <c r="D251" s="227" t="s">
        <v>214</v>
      </c>
      <c r="E251" s="228" t="s">
        <v>366</v>
      </c>
      <c r="F251" s="229" t="s">
        <v>367</v>
      </c>
      <c r="G251" s="230" t="s">
        <v>339</v>
      </c>
      <c r="H251" s="231">
        <v>4</v>
      </c>
      <c r="I251" s="232"/>
      <c r="J251" s="233">
        <f t="shared" si="0"/>
        <v>0</v>
      </c>
      <c r="K251" s="229" t="s">
        <v>1</v>
      </c>
      <c r="L251" s="234"/>
      <c r="M251" s="235" t="s">
        <v>1</v>
      </c>
      <c r="N251" s="236" t="s">
        <v>42</v>
      </c>
      <c r="O251" s="65"/>
      <c r="P251" s="200">
        <f t="shared" si="1"/>
        <v>0</v>
      </c>
      <c r="Q251" s="200">
        <v>0</v>
      </c>
      <c r="R251" s="200">
        <f t="shared" si="2"/>
        <v>0</v>
      </c>
      <c r="S251" s="200">
        <v>0</v>
      </c>
      <c r="T251" s="201">
        <f t="shared" si="3"/>
        <v>0</v>
      </c>
      <c r="AR251" s="202" t="s">
        <v>368</v>
      </c>
      <c r="AT251" s="202" t="s">
        <v>214</v>
      </c>
      <c r="AU251" s="202" t="s">
        <v>87</v>
      </c>
      <c r="AY251" s="16" t="s">
        <v>126</v>
      </c>
      <c r="BE251" s="203">
        <f t="shared" si="4"/>
        <v>0</v>
      </c>
      <c r="BF251" s="203">
        <f t="shared" si="5"/>
        <v>0</v>
      </c>
      <c r="BG251" s="203">
        <f t="shared" si="6"/>
        <v>0</v>
      </c>
      <c r="BH251" s="203">
        <f t="shared" si="7"/>
        <v>0</v>
      </c>
      <c r="BI251" s="203">
        <f t="shared" si="8"/>
        <v>0</v>
      </c>
      <c r="BJ251" s="16" t="s">
        <v>85</v>
      </c>
      <c r="BK251" s="203">
        <f t="shared" si="9"/>
        <v>0</v>
      </c>
      <c r="BL251" s="16" t="s">
        <v>212</v>
      </c>
      <c r="BM251" s="202" t="s">
        <v>369</v>
      </c>
    </row>
    <row r="252" spans="2:65" s="1" customFormat="1" ht="16.5" customHeight="1">
      <c r="B252" s="33"/>
      <c r="C252" s="191" t="s">
        <v>370</v>
      </c>
      <c r="D252" s="191" t="s">
        <v>128</v>
      </c>
      <c r="E252" s="192" t="s">
        <v>371</v>
      </c>
      <c r="F252" s="193" t="s">
        <v>372</v>
      </c>
      <c r="G252" s="194" t="s">
        <v>149</v>
      </c>
      <c r="H252" s="195">
        <v>1500</v>
      </c>
      <c r="I252" s="196"/>
      <c r="J252" s="197">
        <f t="shared" si="0"/>
        <v>0</v>
      </c>
      <c r="K252" s="193" t="s">
        <v>132</v>
      </c>
      <c r="L252" s="37"/>
      <c r="M252" s="198" t="s">
        <v>1</v>
      </c>
      <c r="N252" s="199" t="s">
        <v>42</v>
      </c>
      <c r="O252" s="65"/>
      <c r="P252" s="200">
        <f t="shared" si="1"/>
        <v>0</v>
      </c>
      <c r="Q252" s="200">
        <v>1.9000000000000001E-4</v>
      </c>
      <c r="R252" s="200">
        <f t="shared" si="2"/>
        <v>0.28500000000000003</v>
      </c>
      <c r="S252" s="200">
        <v>0</v>
      </c>
      <c r="T252" s="201">
        <f t="shared" si="3"/>
        <v>0</v>
      </c>
      <c r="AR252" s="202" t="s">
        <v>133</v>
      </c>
      <c r="AT252" s="202" t="s">
        <v>128</v>
      </c>
      <c r="AU252" s="202" t="s">
        <v>87</v>
      </c>
      <c r="AY252" s="16" t="s">
        <v>126</v>
      </c>
      <c r="BE252" s="203">
        <f t="shared" si="4"/>
        <v>0</v>
      </c>
      <c r="BF252" s="203">
        <f t="shared" si="5"/>
        <v>0</v>
      </c>
      <c r="BG252" s="203">
        <f t="shared" si="6"/>
        <v>0</v>
      </c>
      <c r="BH252" s="203">
        <f t="shared" si="7"/>
        <v>0</v>
      </c>
      <c r="BI252" s="203">
        <f t="shared" si="8"/>
        <v>0</v>
      </c>
      <c r="BJ252" s="16" t="s">
        <v>85</v>
      </c>
      <c r="BK252" s="203">
        <f t="shared" si="9"/>
        <v>0</v>
      </c>
      <c r="BL252" s="16" t="s">
        <v>133</v>
      </c>
      <c r="BM252" s="202" t="s">
        <v>373</v>
      </c>
    </row>
    <row r="253" spans="2:65" s="12" customFormat="1">
      <c r="B253" s="204"/>
      <c r="C253" s="205"/>
      <c r="D253" s="206" t="s">
        <v>135</v>
      </c>
      <c r="E253" s="207" t="s">
        <v>1</v>
      </c>
      <c r="F253" s="208" t="s">
        <v>374</v>
      </c>
      <c r="G253" s="205"/>
      <c r="H253" s="209">
        <v>1500</v>
      </c>
      <c r="I253" s="210"/>
      <c r="J253" s="205"/>
      <c r="K253" s="205"/>
      <c r="L253" s="211"/>
      <c r="M253" s="212"/>
      <c r="N253" s="213"/>
      <c r="O253" s="213"/>
      <c r="P253" s="213"/>
      <c r="Q253" s="213"/>
      <c r="R253" s="213"/>
      <c r="S253" s="213"/>
      <c r="T253" s="214"/>
      <c r="AT253" s="215" t="s">
        <v>135</v>
      </c>
      <c r="AU253" s="215" t="s">
        <v>87</v>
      </c>
      <c r="AV253" s="12" t="s">
        <v>87</v>
      </c>
      <c r="AW253" s="12" t="s">
        <v>137</v>
      </c>
      <c r="AX253" s="12" t="s">
        <v>85</v>
      </c>
      <c r="AY253" s="215" t="s">
        <v>126</v>
      </c>
    </row>
    <row r="254" spans="2:65" s="1" customFormat="1" ht="16.5" customHeight="1">
      <c r="B254" s="33"/>
      <c r="C254" s="191" t="s">
        <v>375</v>
      </c>
      <c r="D254" s="191" t="s">
        <v>128</v>
      </c>
      <c r="E254" s="192" t="s">
        <v>376</v>
      </c>
      <c r="F254" s="193" t="s">
        <v>377</v>
      </c>
      <c r="G254" s="194" t="s">
        <v>149</v>
      </c>
      <c r="H254" s="195">
        <v>1520.5</v>
      </c>
      <c r="I254" s="196"/>
      <c r="J254" s="197">
        <f>ROUND(I254*H254,2)</f>
        <v>0</v>
      </c>
      <c r="K254" s="193" t="s">
        <v>132</v>
      </c>
      <c r="L254" s="37"/>
      <c r="M254" s="198" t="s">
        <v>1</v>
      </c>
      <c r="N254" s="199" t="s">
        <v>42</v>
      </c>
      <c r="O254" s="65"/>
      <c r="P254" s="200">
        <f>O254*H254</f>
        <v>0</v>
      </c>
      <c r="Q254" s="200">
        <v>1.2999999999999999E-4</v>
      </c>
      <c r="R254" s="200">
        <f>Q254*H254</f>
        <v>0.19766499999999998</v>
      </c>
      <c r="S254" s="200">
        <v>0</v>
      </c>
      <c r="T254" s="201">
        <f>S254*H254</f>
        <v>0</v>
      </c>
      <c r="AR254" s="202" t="s">
        <v>133</v>
      </c>
      <c r="AT254" s="202" t="s">
        <v>128</v>
      </c>
      <c r="AU254" s="202" t="s">
        <v>87</v>
      </c>
      <c r="AY254" s="16" t="s">
        <v>126</v>
      </c>
      <c r="BE254" s="203">
        <f>IF(N254="základní",J254,0)</f>
        <v>0</v>
      </c>
      <c r="BF254" s="203">
        <f>IF(N254="snížená",J254,0)</f>
        <v>0</v>
      </c>
      <c r="BG254" s="203">
        <f>IF(N254="zákl. přenesená",J254,0)</f>
        <v>0</v>
      </c>
      <c r="BH254" s="203">
        <f>IF(N254="sníž. přenesená",J254,0)</f>
        <v>0</v>
      </c>
      <c r="BI254" s="203">
        <f>IF(N254="nulová",J254,0)</f>
        <v>0</v>
      </c>
      <c r="BJ254" s="16" t="s">
        <v>85</v>
      </c>
      <c r="BK254" s="203">
        <f>ROUND(I254*H254,2)</f>
        <v>0</v>
      </c>
      <c r="BL254" s="16" t="s">
        <v>133</v>
      </c>
      <c r="BM254" s="202" t="s">
        <v>378</v>
      </c>
    </row>
    <row r="255" spans="2:65" s="12" customFormat="1">
      <c r="B255" s="204"/>
      <c r="C255" s="205"/>
      <c r="D255" s="206" t="s">
        <v>135</v>
      </c>
      <c r="E255" s="207" t="s">
        <v>1</v>
      </c>
      <c r="F255" s="208" t="s">
        <v>379</v>
      </c>
      <c r="G255" s="205"/>
      <c r="H255" s="209">
        <v>49</v>
      </c>
      <c r="I255" s="210"/>
      <c r="J255" s="205"/>
      <c r="K255" s="205"/>
      <c r="L255" s="211"/>
      <c r="M255" s="212"/>
      <c r="N255" s="213"/>
      <c r="O255" s="213"/>
      <c r="P255" s="213"/>
      <c r="Q255" s="213"/>
      <c r="R255" s="213"/>
      <c r="S255" s="213"/>
      <c r="T255" s="214"/>
      <c r="AT255" s="215" t="s">
        <v>135</v>
      </c>
      <c r="AU255" s="215" t="s">
        <v>87</v>
      </c>
      <c r="AV255" s="12" t="s">
        <v>87</v>
      </c>
      <c r="AW255" s="12" t="s">
        <v>137</v>
      </c>
      <c r="AX255" s="12" t="s">
        <v>77</v>
      </c>
      <c r="AY255" s="215" t="s">
        <v>126</v>
      </c>
    </row>
    <row r="256" spans="2:65" s="12" customFormat="1">
      <c r="B256" s="204"/>
      <c r="C256" s="205"/>
      <c r="D256" s="206" t="s">
        <v>135</v>
      </c>
      <c r="E256" s="207" t="s">
        <v>1</v>
      </c>
      <c r="F256" s="208" t="s">
        <v>380</v>
      </c>
      <c r="G256" s="205"/>
      <c r="H256" s="209">
        <v>32.5</v>
      </c>
      <c r="I256" s="210"/>
      <c r="J256" s="205"/>
      <c r="K256" s="205"/>
      <c r="L256" s="211"/>
      <c r="M256" s="212"/>
      <c r="N256" s="213"/>
      <c r="O256" s="213"/>
      <c r="P256" s="213"/>
      <c r="Q256" s="213"/>
      <c r="R256" s="213"/>
      <c r="S256" s="213"/>
      <c r="T256" s="214"/>
      <c r="AT256" s="215" t="s">
        <v>135</v>
      </c>
      <c r="AU256" s="215" t="s">
        <v>87</v>
      </c>
      <c r="AV256" s="12" t="s">
        <v>87</v>
      </c>
      <c r="AW256" s="12" t="s">
        <v>137</v>
      </c>
      <c r="AX256" s="12" t="s">
        <v>77</v>
      </c>
      <c r="AY256" s="215" t="s">
        <v>126</v>
      </c>
    </row>
    <row r="257" spans="2:65" s="12" customFormat="1">
      <c r="B257" s="204"/>
      <c r="C257" s="205"/>
      <c r="D257" s="206" t="s">
        <v>135</v>
      </c>
      <c r="E257" s="207" t="s">
        <v>1</v>
      </c>
      <c r="F257" s="208" t="s">
        <v>381</v>
      </c>
      <c r="G257" s="205"/>
      <c r="H257" s="209">
        <v>80</v>
      </c>
      <c r="I257" s="210"/>
      <c r="J257" s="205"/>
      <c r="K257" s="205"/>
      <c r="L257" s="211"/>
      <c r="M257" s="212"/>
      <c r="N257" s="213"/>
      <c r="O257" s="213"/>
      <c r="P257" s="213"/>
      <c r="Q257" s="213"/>
      <c r="R257" s="213"/>
      <c r="S257" s="213"/>
      <c r="T257" s="214"/>
      <c r="AT257" s="215" t="s">
        <v>135</v>
      </c>
      <c r="AU257" s="215" t="s">
        <v>87</v>
      </c>
      <c r="AV257" s="12" t="s">
        <v>87</v>
      </c>
      <c r="AW257" s="12" t="s">
        <v>137</v>
      </c>
      <c r="AX257" s="12" t="s">
        <v>77</v>
      </c>
      <c r="AY257" s="215" t="s">
        <v>126</v>
      </c>
    </row>
    <row r="258" spans="2:65" s="12" customFormat="1">
      <c r="B258" s="204"/>
      <c r="C258" s="205"/>
      <c r="D258" s="206" t="s">
        <v>135</v>
      </c>
      <c r="E258" s="207" t="s">
        <v>1</v>
      </c>
      <c r="F258" s="208" t="s">
        <v>382</v>
      </c>
      <c r="G258" s="205"/>
      <c r="H258" s="209">
        <v>686</v>
      </c>
      <c r="I258" s="210"/>
      <c r="J258" s="205"/>
      <c r="K258" s="205"/>
      <c r="L258" s="211"/>
      <c r="M258" s="212"/>
      <c r="N258" s="213"/>
      <c r="O258" s="213"/>
      <c r="P258" s="213"/>
      <c r="Q258" s="213"/>
      <c r="R258" s="213"/>
      <c r="S258" s="213"/>
      <c r="T258" s="214"/>
      <c r="AT258" s="215" t="s">
        <v>135</v>
      </c>
      <c r="AU258" s="215" t="s">
        <v>87</v>
      </c>
      <c r="AV258" s="12" t="s">
        <v>87</v>
      </c>
      <c r="AW258" s="12" t="s">
        <v>137</v>
      </c>
      <c r="AX258" s="12" t="s">
        <v>77</v>
      </c>
      <c r="AY258" s="215" t="s">
        <v>126</v>
      </c>
    </row>
    <row r="259" spans="2:65" s="12" customFormat="1">
      <c r="B259" s="204"/>
      <c r="C259" s="205"/>
      <c r="D259" s="206" t="s">
        <v>135</v>
      </c>
      <c r="E259" s="207" t="s">
        <v>1</v>
      </c>
      <c r="F259" s="208" t="s">
        <v>383</v>
      </c>
      <c r="G259" s="205"/>
      <c r="H259" s="209">
        <v>10</v>
      </c>
      <c r="I259" s="210"/>
      <c r="J259" s="205"/>
      <c r="K259" s="205"/>
      <c r="L259" s="211"/>
      <c r="M259" s="212"/>
      <c r="N259" s="213"/>
      <c r="O259" s="213"/>
      <c r="P259" s="213"/>
      <c r="Q259" s="213"/>
      <c r="R259" s="213"/>
      <c r="S259" s="213"/>
      <c r="T259" s="214"/>
      <c r="AT259" s="215" t="s">
        <v>135</v>
      </c>
      <c r="AU259" s="215" t="s">
        <v>87</v>
      </c>
      <c r="AV259" s="12" t="s">
        <v>87</v>
      </c>
      <c r="AW259" s="12" t="s">
        <v>137</v>
      </c>
      <c r="AX259" s="12" t="s">
        <v>77</v>
      </c>
      <c r="AY259" s="215" t="s">
        <v>126</v>
      </c>
    </row>
    <row r="260" spans="2:65" s="12" customFormat="1">
      <c r="B260" s="204"/>
      <c r="C260" s="205"/>
      <c r="D260" s="206" t="s">
        <v>135</v>
      </c>
      <c r="E260" s="207" t="s">
        <v>1</v>
      </c>
      <c r="F260" s="208" t="s">
        <v>384</v>
      </c>
      <c r="G260" s="205"/>
      <c r="H260" s="209">
        <v>663</v>
      </c>
      <c r="I260" s="210"/>
      <c r="J260" s="205"/>
      <c r="K260" s="205"/>
      <c r="L260" s="211"/>
      <c r="M260" s="212"/>
      <c r="N260" s="213"/>
      <c r="O260" s="213"/>
      <c r="P260" s="213"/>
      <c r="Q260" s="213"/>
      <c r="R260" s="213"/>
      <c r="S260" s="213"/>
      <c r="T260" s="214"/>
      <c r="AT260" s="215" t="s">
        <v>135</v>
      </c>
      <c r="AU260" s="215" t="s">
        <v>87</v>
      </c>
      <c r="AV260" s="12" t="s">
        <v>87</v>
      </c>
      <c r="AW260" s="12" t="s">
        <v>137</v>
      </c>
      <c r="AX260" s="12" t="s">
        <v>77</v>
      </c>
      <c r="AY260" s="215" t="s">
        <v>126</v>
      </c>
    </row>
    <row r="261" spans="2:65" s="13" customFormat="1">
      <c r="B261" s="216"/>
      <c r="C261" s="217"/>
      <c r="D261" s="206" t="s">
        <v>135</v>
      </c>
      <c r="E261" s="218" t="s">
        <v>1</v>
      </c>
      <c r="F261" s="219" t="s">
        <v>139</v>
      </c>
      <c r="G261" s="217"/>
      <c r="H261" s="220">
        <v>1520.5</v>
      </c>
      <c r="I261" s="221"/>
      <c r="J261" s="217"/>
      <c r="K261" s="217"/>
      <c r="L261" s="222"/>
      <c r="M261" s="223"/>
      <c r="N261" s="224"/>
      <c r="O261" s="224"/>
      <c r="P261" s="224"/>
      <c r="Q261" s="224"/>
      <c r="R261" s="224"/>
      <c r="S261" s="224"/>
      <c r="T261" s="225"/>
      <c r="AT261" s="226" t="s">
        <v>135</v>
      </c>
      <c r="AU261" s="226" t="s">
        <v>87</v>
      </c>
      <c r="AV261" s="13" t="s">
        <v>133</v>
      </c>
      <c r="AW261" s="13" t="s">
        <v>137</v>
      </c>
      <c r="AX261" s="13" t="s">
        <v>85</v>
      </c>
      <c r="AY261" s="226" t="s">
        <v>126</v>
      </c>
    </row>
    <row r="262" spans="2:65" s="11" customFormat="1" ht="22.9" customHeight="1">
      <c r="B262" s="175"/>
      <c r="C262" s="176"/>
      <c r="D262" s="177" t="s">
        <v>76</v>
      </c>
      <c r="E262" s="189" t="s">
        <v>385</v>
      </c>
      <c r="F262" s="189" t="s">
        <v>386</v>
      </c>
      <c r="G262" s="176"/>
      <c r="H262" s="176"/>
      <c r="I262" s="179"/>
      <c r="J262" s="190">
        <f>BK262</f>
        <v>0</v>
      </c>
      <c r="K262" s="176"/>
      <c r="L262" s="181"/>
      <c r="M262" s="182"/>
      <c r="N262" s="183"/>
      <c r="O262" s="183"/>
      <c r="P262" s="184">
        <f>P263</f>
        <v>0</v>
      </c>
      <c r="Q262" s="183"/>
      <c r="R262" s="184">
        <f>R263</f>
        <v>0</v>
      </c>
      <c r="S262" s="183"/>
      <c r="T262" s="185">
        <f>T263</f>
        <v>0</v>
      </c>
      <c r="AR262" s="186" t="s">
        <v>85</v>
      </c>
      <c r="AT262" s="187" t="s">
        <v>76</v>
      </c>
      <c r="AU262" s="187" t="s">
        <v>85</v>
      </c>
      <c r="AY262" s="186" t="s">
        <v>126</v>
      </c>
      <c r="BK262" s="188">
        <f>BK263</f>
        <v>0</v>
      </c>
    </row>
    <row r="263" spans="2:65" s="1" customFormat="1" ht="48" customHeight="1">
      <c r="B263" s="33"/>
      <c r="C263" s="191" t="s">
        <v>387</v>
      </c>
      <c r="D263" s="191" t="s">
        <v>128</v>
      </c>
      <c r="E263" s="192" t="s">
        <v>388</v>
      </c>
      <c r="F263" s="193" t="s">
        <v>389</v>
      </c>
      <c r="G263" s="194" t="s">
        <v>280</v>
      </c>
      <c r="H263" s="195">
        <v>990.60400000000004</v>
      </c>
      <c r="I263" s="196"/>
      <c r="J263" s="197">
        <f>ROUND(I263*H263,2)</f>
        <v>0</v>
      </c>
      <c r="K263" s="193" t="s">
        <v>132</v>
      </c>
      <c r="L263" s="37"/>
      <c r="M263" s="198" t="s">
        <v>1</v>
      </c>
      <c r="N263" s="199" t="s">
        <v>42</v>
      </c>
      <c r="O263" s="65"/>
      <c r="P263" s="200">
        <f>O263*H263</f>
        <v>0</v>
      </c>
      <c r="Q263" s="200">
        <v>0</v>
      </c>
      <c r="R263" s="200">
        <f>Q263*H263</f>
        <v>0</v>
      </c>
      <c r="S263" s="200">
        <v>0</v>
      </c>
      <c r="T263" s="201">
        <f>S263*H263</f>
        <v>0</v>
      </c>
      <c r="AR263" s="202" t="s">
        <v>133</v>
      </c>
      <c r="AT263" s="202" t="s">
        <v>128</v>
      </c>
      <c r="AU263" s="202" t="s">
        <v>87</v>
      </c>
      <c r="AY263" s="16" t="s">
        <v>126</v>
      </c>
      <c r="BE263" s="203">
        <f>IF(N263="základní",J263,0)</f>
        <v>0</v>
      </c>
      <c r="BF263" s="203">
        <f>IF(N263="snížená",J263,0)</f>
        <v>0</v>
      </c>
      <c r="BG263" s="203">
        <f>IF(N263="zákl. přenesená",J263,0)</f>
        <v>0</v>
      </c>
      <c r="BH263" s="203">
        <f>IF(N263="sníž. přenesená",J263,0)</f>
        <v>0</v>
      </c>
      <c r="BI263" s="203">
        <f>IF(N263="nulová",J263,0)</f>
        <v>0</v>
      </c>
      <c r="BJ263" s="16" t="s">
        <v>85</v>
      </c>
      <c r="BK263" s="203">
        <f>ROUND(I263*H263,2)</f>
        <v>0</v>
      </c>
      <c r="BL263" s="16" t="s">
        <v>133</v>
      </c>
      <c r="BM263" s="202" t="s">
        <v>390</v>
      </c>
    </row>
    <row r="264" spans="2:65" s="11" customFormat="1" ht="25.9" customHeight="1">
      <c r="B264" s="175"/>
      <c r="C264" s="176"/>
      <c r="D264" s="177" t="s">
        <v>76</v>
      </c>
      <c r="E264" s="178" t="s">
        <v>391</v>
      </c>
      <c r="F264" s="178" t="s">
        <v>392</v>
      </c>
      <c r="G264" s="176"/>
      <c r="H264" s="176"/>
      <c r="I264" s="179"/>
      <c r="J264" s="180">
        <f>BK264</f>
        <v>0</v>
      </c>
      <c r="K264" s="176"/>
      <c r="L264" s="181"/>
      <c r="M264" s="182"/>
      <c r="N264" s="183"/>
      <c r="O264" s="183"/>
      <c r="P264" s="184">
        <f>P265+P276+P283</f>
        <v>0</v>
      </c>
      <c r="Q264" s="183"/>
      <c r="R264" s="184">
        <f>R265+R276+R283</f>
        <v>3.7518000000000002</v>
      </c>
      <c r="S264" s="183"/>
      <c r="T264" s="185">
        <f>T265+T276+T283</f>
        <v>0</v>
      </c>
      <c r="AR264" s="186" t="s">
        <v>87</v>
      </c>
      <c r="AT264" s="187" t="s">
        <v>76</v>
      </c>
      <c r="AU264" s="187" t="s">
        <v>77</v>
      </c>
      <c r="AY264" s="186" t="s">
        <v>126</v>
      </c>
      <c r="BK264" s="188">
        <f>BK265+BK276+BK283</f>
        <v>0</v>
      </c>
    </row>
    <row r="265" spans="2:65" s="11" customFormat="1" ht="22.9" customHeight="1">
      <c r="B265" s="175"/>
      <c r="C265" s="176"/>
      <c r="D265" s="177" t="s">
        <v>76</v>
      </c>
      <c r="E265" s="189" t="s">
        <v>393</v>
      </c>
      <c r="F265" s="189" t="s">
        <v>394</v>
      </c>
      <c r="G265" s="176"/>
      <c r="H265" s="176"/>
      <c r="I265" s="179"/>
      <c r="J265" s="190">
        <f>BK265</f>
        <v>0</v>
      </c>
      <c r="K265" s="176"/>
      <c r="L265" s="181"/>
      <c r="M265" s="182"/>
      <c r="N265" s="183"/>
      <c r="O265" s="183"/>
      <c r="P265" s="184">
        <f>SUM(P266:P275)</f>
        <v>0</v>
      </c>
      <c r="Q265" s="183"/>
      <c r="R265" s="184">
        <f>SUM(R266:R275)</f>
        <v>3.6482000000000001</v>
      </c>
      <c r="S265" s="183"/>
      <c r="T265" s="185">
        <f>SUM(T266:T275)</f>
        <v>0</v>
      </c>
      <c r="AR265" s="186" t="s">
        <v>87</v>
      </c>
      <c r="AT265" s="187" t="s">
        <v>76</v>
      </c>
      <c r="AU265" s="187" t="s">
        <v>85</v>
      </c>
      <c r="AY265" s="186" t="s">
        <v>126</v>
      </c>
      <c r="BK265" s="188">
        <f>SUM(BK266:BK275)</f>
        <v>0</v>
      </c>
    </row>
    <row r="266" spans="2:65" s="1" customFormat="1" ht="24" customHeight="1">
      <c r="B266" s="33"/>
      <c r="C266" s="191" t="s">
        <v>395</v>
      </c>
      <c r="D266" s="191" t="s">
        <v>128</v>
      </c>
      <c r="E266" s="192" t="s">
        <v>396</v>
      </c>
      <c r="F266" s="193" t="s">
        <v>397</v>
      </c>
      <c r="G266" s="194" t="s">
        <v>149</v>
      </c>
      <c r="H266" s="195">
        <v>740</v>
      </c>
      <c r="I266" s="196"/>
      <c r="J266" s="197">
        <f>ROUND(I266*H266,2)</f>
        <v>0</v>
      </c>
      <c r="K266" s="193" t="s">
        <v>132</v>
      </c>
      <c r="L266" s="37"/>
      <c r="M266" s="198" t="s">
        <v>1</v>
      </c>
      <c r="N266" s="199" t="s">
        <v>42</v>
      </c>
      <c r="O266" s="65"/>
      <c r="P266" s="200">
        <f>O266*H266</f>
        <v>0</v>
      </c>
      <c r="Q266" s="200">
        <v>4.9300000000000004E-3</v>
      </c>
      <c r="R266" s="200">
        <f>Q266*H266</f>
        <v>3.6482000000000001</v>
      </c>
      <c r="S266" s="200">
        <v>0</v>
      </c>
      <c r="T266" s="201">
        <f>S266*H266</f>
        <v>0</v>
      </c>
      <c r="AR266" s="202" t="s">
        <v>218</v>
      </c>
      <c r="AT266" s="202" t="s">
        <v>128</v>
      </c>
      <c r="AU266" s="202" t="s">
        <v>87</v>
      </c>
      <c r="AY266" s="16" t="s">
        <v>126</v>
      </c>
      <c r="BE266" s="203">
        <f>IF(N266="základní",J266,0)</f>
        <v>0</v>
      </c>
      <c r="BF266" s="203">
        <f>IF(N266="snížená",J266,0)</f>
        <v>0</v>
      </c>
      <c r="BG266" s="203">
        <f>IF(N266="zákl. přenesená",J266,0)</f>
        <v>0</v>
      </c>
      <c r="BH266" s="203">
        <f>IF(N266="sníž. přenesená",J266,0)</f>
        <v>0</v>
      </c>
      <c r="BI266" s="203">
        <f>IF(N266="nulová",J266,0)</f>
        <v>0</v>
      </c>
      <c r="BJ266" s="16" t="s">
        <v>85</v>
      </c>
      <c r="BK266" s="203">
        <f>ROUND(I266*H266,2)</f>
        <v>0</v>
      </c>
      <c r="BL266" s="16" t="s">
        <v>218</v>
      </c>
      <c r="BM266" s="202" t="s">
        <v>398</v>
      </c>
    </row>
    <row r="267" spans="2:65" s="12" customFormat="1">
      <c r="B267" s="204"/>
      <c r="C267" s="205"/>
      <c r="D267" s="206" t="s">
        <v>135</v>
      </c>
      <c r="E267" s="207" t="s">
        <v>1</v>
      </c>
      <c r="F267" s="208" t="s">
        <v>399</v>
      </c>
      <c r="G267" s="205"/>
      <c r="H267" s="209">
        <v>740</v>
      </c>
      <c r="I267" s="210"/>
      <c r="J267" s="205"/>
      <c r="K267" s="205"/>
      <c r="L267" s="211"/>
      <c r="M267" s="212"/>
      <c r="N267" s="213"/>
      <c r="O267" s="213"/>
      <c r="P267" s="213"/>
      <c r="Q267" s="213"/>
      <c r="R267" s="213"/>
      <c r="S267" s="213"/>
      <c r="T267" s="214"/>
      <c r="AT267" s="215" t="s">
        <v>135</v>
      </c>
      <c r="AU267" s="215" t="s">
        <v>87</v>
      </c>
      <c r="AV267" s="12" t="s">
        <v>87</v>
      </c>
      <c r="AW267" s="12" t="s">
        <v>137</v>
      </c>
      <c r="AX267" s="12" t="s">
        <v>85</v>
      </c>
      <c r="AY267" s="215" t="s">
        <v>126</v>
      </c>
    </row>
    <row r="268" spans="2:65" s="1" customFormat="1" ht="24" customHeight="1">
      <c r="B268" s="33"/>
      <c r="C268" s="191" t="s">
        <v>400</v>
      </c>
      <c r="D268" s="191" t="s">
        <v>128</v>
      </c>
      <c r="E268" s="192" t="s">
        <v>401</v>
      </c>
      <c r="F268" s="193" t="s">
        <v>402</v>
      </c>
      <c r="G268" s="194" t="s">
        <v>339</v>
      </c>
      <c r="H268" s="195">
        <v>2</v>
      </c>
      <c r="I268" s="196"/>
      <c r="J268" s="197">
        <f>ROUND(I268*H268,2)</f>
        <v>0</v>
      </c>
      <c r="K268" s="193" t="s">
        <v>132</v>
      </c>
      <c r="L268" s="37"/>
      <c r="M268" s="198" t="s">
        <v>1</v>
      </c>
      <c r="N268" s="199" t="s">
        <v>42</v>
      </c>
      <c r="O268" s="65"/>
      <c r="P268" s="200">
        <f>O268*H268</f>
        <v>0</v>
      </c>
      <c r="Q268" s="200">
        <v>0</v>
      </c>
      <c r="R268" s="200">
        <f>Q268*H268</f>
        <v>0</v>
      </c>
      <c r="S268" s="200">
        <v>0</v>
      </c>
      <c r="T268" s="201">
        <f>S268*H268</f>
        <v>0</v>
      </c>
      <c r="AR268" s="202" t="s">
        <v>218</v>
      </c>
      <c r="AT268" s="202" t="s">
        <v>128</v>
      </c>
      <c r="AU268" s="202" t="s">
        <v>87</v>
      </c>
      <c r="AY268" s="16" t="s">
        <v>126</v>
      </c>
      <c r="BE268" s="203">
        <f>IF(N268="základní",J268,0)</f>
        <v>0</v>
      </c>
      <c r="BF268" s="203">
        <f>IF(N268="snížená",J268,0)</f>
        <v>0</v>
      </c>
      <c r="BG268" s="203">
        <f>IF(N268="zákl. přenesená",J268,0)</f>
        <v>0</v>
      </c>
      <c r="BH268" s="203">
        <f>IF(N268="sníž. přenesená",J268,0)</f>
        <v>0</v>
      </c>
      <c r="BI268" s="203">
        <f>IF(N268="nulová",J268,0)</f>
        <v>0</v>
      </c>
      <c r="BJ268" s="16" t="s">
        <v>85</v>
      </c>
      <c r="BK268" s="203">
        <f>ROUND(I268*H268,2)</f>
        <v>0</v>
      </c>
      <c r="BL268" s="16" t="s">
        <v>218</v>
      </c>
      <c r="BM268" s="202" t="s">
        <v>403</v>
      </c>
    </row>
    <row r="269" spans="2:65" s="12" customFormat="1">
      <c r="B269" s="204"/>
      <c r="C269" s="205"/>
      <c r="D269" s="206" t="s">
        <v>135</v>
      </c>
      <c r="E269" s="207" t="s">
        <v>1</v>
      </c>
      <c r="F269" s="208" t="s">
        <v>87</v>
      </c>
      <c r="G269" s="205"/>
      <c r="H269" s="209">
        <v>2</v>
      </c>
      <c r="I269" s="210"/>
      <c r="J269" s="205"/>
      <c r="K269" s="205"/>
      <c r="L269" s="211"/>
      <c r="M269" s="212"/>
      <c r="N269" s="213"/>
      <c r="O269" s="213"/>
      <c r="P269" s="213"/>
      <c r="Q269" s="213"/>
      <c r="R269" s="213"/>
      <c r="S269" s="213"/>
      <c r="T269" s="214"/>
      <c r="AT269" s="215" t="s">
        <v>135</v>
      </c>
      <c r="AU269" s="215" t="s">
        <v>87</v>
      </c>
      <c r="AV269" s="12" t="s">
        <v>87</v>
      </c>
      <c r="AW269" s="12" t="s">
        <v>137</v>
      </c>
      <c r="AX269" s="12" t="s">
        <v>85</v>
      </c>
      <c r="AY269" s="215" t="s">
        <v>126</v>
      </c>
    </row>
    <row r="270" spans="2:65" s="1" customFormat="1" ht="24" customHeight="1">
      <c r="B270" s="33"/>
      <c r="C270" s="191" t="s">
        <v>404</v>
      </c>
      <c r="D270" s="191" t="s">
        <v>128</v>
      </c>
      <c r="E270" s="192" t="s">
        <v>405</v>
      </c>
      <c r="F270" s="193" t="s">
        <v>406</v>
      </c>
      <c r="G270" s="194" t="s">
        <v>149</v>
      </c>
      <c r="H270" s="195">
        <v>740</v>
      </c>
      <c r="I270" s="196"/>
      <c r="J270" s="197">
        <f>ROUND(I270*H270,2)</f>
        <v>0</v>
      </c>
      <c r="K270" s="193" t="s">
        <v>132</v>
      </c>
      <c r="L270" s="37"/>
      <c r="M270" s="198" t="s">
        <v>1</v>
      </c>
      <c r="N270" s="199" t="s">
        <v>42</v>
      </c>
      <c r="O270" s="65"/>
      <c r="P270" s="200">
        <f>O270*H270</f>
        <v>0</v>
      </c>
      <c r="Q270" s="200">
        <v>0</v>
      </c>
      <c r="R270" s="200">
        <f>Q270*H270</f>
        <v>0</v>
      </c>
      <c r="S270" s="200">
        <v>0</v>
      </c>
      <c r="T270" s="201">
        <f>S270*H270</f>
        <v>0</v>
      </c>
      <c r="AR270" s="202" t="s">
        <v>218</v>
      </c>
      <c r="AT270" s="202" t="s">
        <v>128</v>
      </c>
      <c r="AU270" s="202" t="s">
        <v>87</v>
      </c>
      <c r="AY270" s="16" t="s">
        <v>126</v>
      </c>
      <c r="BE270" s="203">
        <f>IF(N270="základní",J270,0)</f>
        <v>0</v>
      </c>
      <c r="BF270" s="203">
        <f>IF(N270="snížená",J270,0)</f>
        <v>0</v>
      </c>
      <c r="BG270" s="203">
        <f>IF(N270="zákl. přenesená",J270,0)</f>
        <v>0</v>
      </c>
      <c r="BH270" s="203">
        <f>IF(N270="sníž. přenesená",J270,0)</f>
        <v>0</v>
      </c>
      <c r="BI270" s="203">
        <f>IF(N270="nulová",J270,0)</f>
        <v>0</v>
      </c>
      <c r="BJ270" s="16" t="s">
        <v>85</v>
      </c>
      <c r="BK270" s="203">
        <f>ROUND(I270*H270,2)</f>
        <v>0</v>
      </c>
      <c r="BL270" s="16" t="s">
        <v>218</v>
      </c>
      <c r="BM270" s="202" t="s">
        <v>407</v>
      </c>
    </row>
    <row r="271" spans="2:65" s="12" customFormat="1">
      <c r="B271" s="204"/>
      <c r="C271" s="205"/>
      <c r="D271" s="206" t="s">
        <v>135</v>
      </c>
      <c r="E271" s="207" t="s">
        <v>1</v>
      </c>
      <c r="F271" s="208" t="s">
        <v>399</v>
      </c>
      <c r="G271" s="205"/>
      <c r="H271" s="209">
        <v>740</v>
      </c>
      <c r="I271" s="210"/>
      <c r="J271" s="205"/>
      <c r="K271" s="205"/>
      <c r="L271" s="211"/>
      <c r="M271" s="212"/>
      <c r="N271" s="213"/>
      <c r="O271" s="213"/>
      <c r="P271" s="213"/>
      <c r="Q271" s="213"/>
      <c r="R271" s="213"/>
      <c r="S271" s="213"/>
      <c r="T271" s="214"/>
      <c r="AT271" s="215" t="s">
        <v>135</v>
      </c>
      <c r="AU271" s="215" t="s">
        <v>87</v>
      </c>
      <c r="AV271" s="12" t="s">
        <v>87</v>
      </c>
      <c r="AW271" s="12" t="s">
        <v>137</v>
      </c>
      <c r="AX271" s="12" t="s">
        <v>85</v>
      </c>
      <c r="AY271" s="215" t="s">
        <v>126</v>
      </c>
    </row>
    <row r="272" spans="2:65" s="1" customFormat="1" ht="24" customHeight="1">
      <c r="B272" s="33"/>
      <c r="C272" s="191" t="s">
        <v>408</v>
      </c>
      <c r="D272" s="191" t="s">
        <v>128</v>
      </c>
      <c r="E272" s="192" t="s">
        <v>409</v>
      </c>
      <c r="F272" s="193" t="s">
        <v>410</v>
      </c>
      <c r="G272" s="194" t="s">
        <v>339</v>
      </c>
      <c r="H272" s="195">
        <v>1</v>
      </c>
      <c r="I272" s="196"/>
      <c r="J272" s="197">
        <f>ROUND(I272*H272,2)</f>
        <v>0</v>
      </c>
      <c r="K272" s="193" t="s">
        <v>132</v>
      </c>
      <c r="L272" s="37"/>
      <c r="M272" s="198" t="s">
        <v>1</v>
      </c>
      <c r="N272" s="199" t="s">
        <v>42</v>
      </c>
      <c r="O272" s="65"/>
      <c r="P272" s="200">
        <f>O272*H272</f>
        <v>0</v>
      </c>
      <c r="Q272" s="200">
        <v>0</v>
      </c>
      <c r="R272" s="200">
        <f>Q272*H272</f>
        <v>0</v>
      </c>
      <c r="S272" s="200">
        <v>0</v>
      </c>
      <c r="T272" s="201">
        <f>S272*H272</f>
        <v>0</v>
      </c>
      <c r="AR272" s="202" t="s">
        <v>218</v>
      </c>
      <c r="AT272" s="202" t="s">
        <v>128</v>
      </c>
      <c r="AU272" s="202" t="s">
        <v>87</v>
      </c>
      <c r="AY272" s="16" t="s">
        <v>126</v>
      </c>
      <c r="BE272" s="203">
        <f>IF(N272="základní",J272,0)</f>
        <v>0</v>
      </c>
      <c r="BF272" s="203">
        <f>IF(N272="snížená",J272,0)</f>
        <v>0</v>
      </c>
      <c r="BG272" s="203">
        <f>IF(N272="zákl. přenesená",J272,0)</f>
        <v>0</v>
      </c>
      <c r="BH272" s="203">
        <f>IF(N272="sníž. přenesená",J272,0)</f>
        <v>0</v>
      </c>
      <c r="BI272" s="203">
        <f>IF(N272="nulová",J272,0)</f>
        <v>0</v>
      </c>
      <c r="BJ272" s="16" t="s">
        <v>85</v>
      </c>
      <c r="BK272" s="203">
        <f>ROUND(I272*H272,2)</f>
        <v>0</v>
      </c>
      <c r="BL272" s="16" t="s">
        <v>218</v>
      </c>
      <c r="BM272" s="202" t="s">
        <v>411</v>
      </c>
    </row>
    <row r="273" spans="2:65" s="1" customFormat="1" ht="16.5" customHeight="1">
      <c r="B273" s="33"/>
      <c r="C273" s="191" t="s">
        <v>412</v>
      </c>
      <c r="D273" s="191" t="s">
        <v>128</v>
      </c>
      <c r="E273" s="192" t="s">
        <v>413</v>
      </c>
      <c r="F273" s="193" t="s">
        <v>414</v>
      </c>
      <c r="G273" s="194" t="s">
        <v>339</v>
      </c>
      <c r="H273" s="195">
        <v>5</v>
      </c>
      <c r="I273" s="196"/>
      <c r="J273" s="197">
        <f>ROUND(I273*H273,2)</f>
        <v>0</v>
      </c>
      <c r="K273" s="193" t="s">
        <v>1</v>
      </c>
      <c r="L273" s="37"/>
      <c r="M273" s="198" t="s">
        <v>1</v>
      </c>
      <c r="N273" s="199" t="s">
        <v>42</v>
      </c>
      <c r="O273" s="65"/>
      <c r="P273" s="200">
        <f>O273*H273</f>
        <v>0</v>
      </c>
      <c r="Q273" s="200">
        <v>0</v>
      </c>
      <c r="R273" s="200">
        <f>Q273*H273</f>
        <v>0</v>
      </c>
      <c r="S273" s="200">
        <v>0</v>
      </c>
      <c r="T273" s="201">
        <f>S273*H273</f>
        <v>0</v>
      </c>
      <c r="AR273" s="202" t="s">
        <v>218</v>
      </c>
      <c r="AT273" s="202" t="s">
        <v>128</v>
      </c>
      <c r="AU273" s="202" t="s">
        <v>87</v>
      </c>
      <c r="AY273" s="16" t="s">
        <v>126</v>
      </c>
      <c r="BE273" s="203">
        <f>IF(N273="základní",J273,0)</f>
        <v>0</v>
      </c>
      <c r="BF273" s="203">
        <f>IF(N273="snížená",J273,0)</f>
        <v>0</v>
      </c>
      <c r="BG273" s="203">
        <f>IF(N273="zákl. přenesená",J273,0)</f>
        <v>0</v>
      </c>
      <c r="BH273" s="203">
        <f>IF(N273="sníž. přenesená",J273,0)</f>
        <v>0</v>
      </c>
      <c r="BI273" s="203">
        <f>IF(N273="nulová",J273,0)</f>
        <v>0</v>
      </c>
      <c r="BJ273" s="16" t="s">
        <v>85</v>
      </c>
      <c r="BK273" s="203">
        <f>ROUND(I273*H273,2)</f>
        <v>0</v>
      </c>
      <c r="BL273" s="16" t="s">
        <v>218</v>
      </c>
      <c r="BM273" s="202" t="s">
        <v>415</v>
      </c>
    </row>
    <row r="274" spans="2:65" s="1" customFormat="1" ht="36" customHeight="1">
      <c r="B274" s="33"/>
      <c r="C274" s="191" t="s">
        <v>416</v>
      </c>
      <c r="D274" s="191" t="s">
        <v>128</v>
      </c>
      <c r="E274" s="192" t="s">
        <v>417</v>
      </c>
      <c r="F274" s="193" t="s">
        <v>418</v>
      </c>
      <c r="G274" s="194" t="s">
        <v>419</v>
      </c>
      <c r="H274" s="248"/>
      <c r="I274" s="196"/>
      <c r="J274" s="197">
        <f>ROUND(I274*H274,2)</f>
        <v>0</v>
      </c>
      <c r="K274" s="193" t="s">
        <v>132</v>
      </c>
      <c r="L274" s="37"/>
      <c r="M274" s="198" t="s">
        <v>1</v>
      </c>
      <c r="N274" s="199" t="s">
        <v>42</v>
      </c>
      <c r="O274" s="65"/>
      <c r="P274" s="200">
        <f>O274*H274</f>
        <v>0</v>
      </c>
      <c r="Q274" s="200">
        <v>0</v>
      </c>
      <c r="R274" s="200">
        <f>Q274*H274</f>
        <v>0</v>
      </c>
      <c r="S274" s="200">
        <v>0</v>
      </c>
      <c r="T274" s="201">
        <f>S274*H274</f>
        <v>0</v>
      </c>
      <c r="AR274" s="202" t="s">
        <v>133</v>
      </c>
      <c r="AT274" s="202" t="s">
        <v>128</v>
      </c>
      <c r="AU274" s="202" t="s">
        <v>87</v>
      </c>
      <c r="AY274" s="16" t="s">
        <v>126</v>
      </c>
      <c r="BE274" s="203">
        <f>IF(N274="základní",J274,0)</f>
        <v>0</v>
      </c>
      <c r="BF274" s="203">
        <f>IF(N274="snížená",J274,0)</f>
        <v>0</v>
      </c>
      <c r="BG274" s="203">
        <f>IF(N274="zákl. přenesená",J274,0)</f>
        <v>0</v>
      </c>
      <c r="BH274" s="203">
        <f>IF(N274="sníž. přenesená",J274,0)</f>
        <v>0</v>
      </c>
      <c r="BI274" s="203">
        <f>IF(N274="nulová",J274,0)</f>
        <v>0</v>
      </c>
      <c r="BJ274" s="16" t="s">
        <v>85</v>
      </c>
      <c r="BK274" s="203">
        <f>ROUND(I274*H274,2)</f>
        <v>0</v>
      </c>
      <c r="BL274" s="16" t="s">
        <v>133</v>
      </c>
      <c r="BM274" s="202" t="s">
        <v>420</v>
      </c>
    </row>
    <row r="275" spans="2:65" s="1" customFormat="1" ht="48" customHeight="1">
      <c r="B275" s="33"/>
      <c r="C275" s="191" t="s">
        <v>421</v>
      </c>
      <c r="D275" s="191" t="s">
        <v>128</v>
      </c>
      <c r="E275" s="192" t="s">
        <v>422</v>
      </c>
      <c r="F275" s="193" t="s">
        <v>423</v>
      </c>
      <c r="G275" s="194" t="s">
        <v>419</v>
      </c>
      <c r="H275" s="248"/>
      <c r="I275" s="196"/>
      <c r="J275" s="197">
        <f>ROUND(I275*H275,2)</f>
        <v>0</v>
      </c>
      <c r="K275" s="193" t="s">
        <v>132</v>
      </c>
      <c r="L275" s="37"/>
      <c r="M275" s="198" t="s">
        <v>1</v>
      </c>
      <c r="N275" s="199" t="s">
        <v>42</v>
      </c>
      <c r="O275" s="65"/>
      <c r="P275" s="200">
        <f>O275*H275</f>
        <v>0</v>
      </c>
      <c r="Q275" s="200">
        <v>0</v>
      </c>
      <c r="R275" s="200">
        <f>Q275*H275</f>
        <v>0</v>
      </c>
      <c r="S275" s="200">
        <v>0</v>
      </c>
      <c r="T275" s="201">
        <f>S275*H275</f>
        <v>0</v>
      </c>
      <c r="AR275" s="202" t="s">
        <v>133</v>
      </c>
      <c r="AT275" s="202" t="s">
        <v>128</v>
      </c>
      <c r="AU275" s="202" t="s">
        <v>87</v>
      </c>
      <c r="AY275" s="16" t="s">
        <v>126</v>
      </c>
      <c r="BE275" s="203">
        <f>IF(N275="základní",J275,0)</f>
        <v>0</v>
      </c>
      <c r="BF275" s="203">
        <f>IF(N275="snížená",J275,0)</f>
        <v>0</v>
      </c>
      <c r="BG275" s="203">
        <f>IF(N275="zákl. přenesená",J275,0)</f>
        <v>0</v>
      </c>
      <c r="BH275" s="203">
        <f>IF(N275="sníž. přenesená",J275,0)</f>
        <v>0</v>
      </c>
      <c r="BI275" s="203">
        <f>IF(N275="nulová",J275,0)</f>
        <v>0</v>
      </c>
      <c r="BJ275" s="16" t="s">
        <v>85</v>
      </c>
      <c r="BK275" s="203">
        <f>ROUND(I275*H275,2)</f>
        <v>0</v>
      </c>
      <c r="BL275" s="16" t="s">
        <v>133</v>
      </c>
      <c r="BM275" s="202" t="s">
        <v>424</v>
      </c>
    </row>
    <row r="276" spans="2:65" s="11" customFormat="1" ht="22.9" customHeight="1">
      <c r="B276" s="175"/>
      <c r="C276" s="176"/>
      <c r="D276" s="177" t="s">
        <v>76</v>
      </c>
      <c r="E276" s="189" t="s">
        <v>425</v>
      </c>
      <c r="F276" s="189" t="s">
        <v>426</v>
      </c>
      <c r="G276" s="176"/>
      <c r="H276" s="176"/>
      <c r="I276" s="179"/>
      <c r="J276" s="190">
        <f>BK276</f>
        <v>0</v>
      </c>
      <c r="K276" s="176"/>
      <c r="L276" s="181"/>
      <c r="M276" s="182"/>
      <c r="N276" s="183"/>
      <c r="O276" s="183"/>
      <c r="P276" s="184">
        <f>SUM(P277:P282)</f>
        <v>0</v>
      </c>
      <c r="Q276" s="183"/>
      <c r="R276" s="184">
        <f>SUM(R277:R282)</f>
        <v>5.1799999999999999E-2</v>
      </c>
      <c r="S276" s="183"/>
      <c r="T276" s="185">
        <f>SUM(T277:T282)</f>
        <v>0</v>
      </c>
      <c r="AR276" s="186" t="s">
        <v>87</v>
      </c>
      <c r="AT276" s="187" t="s">
        <v>76</v>
      </c>
      <c r="AU276" s="187" t="s">
        <v>85</v>
      </c>
      <c r="AY276" s="186" t="s">
        <v>126</v>
      </c>
      <c r="BK276" s="188">
        <f>SUM(BK277:BK282)</f>
        <v>0</v>
      </c>
    </row>
    <row r="277" spans="2:65" s="1" customFormat="1" ht="16.5" customHeight="1">
      <c r="B277" s="33"/>
      <c r="C277" s="227" t="s">
        <v>427</v>
      </c>
      <c r="D277" s="227" t="s">
        <v>214</v>
      </c>
      <c r="E277" s="228" t="s">
        <v>428</v>
      </c>
      <c r="F277" s="229" t="s">
        <v>429</v>
      </c>
      <c r="G277" s="230" t="s">
        <v>302</v>
      </c>
      <c r="H277" s="231">
        <v>740</v>
      </c>
      <c r="I277" s="232"/>
      <c r="J277" s="233">
        <f>ROUND(I277*H277,2)</f>
        <v>0</v>
      </c>
      <c r="K277" s="229" t="s">
        <v>1</v>
      </c>
      <c r="L277" s="234"/>
      <c r="M277" s="235" t="s">
        <v>1</v>
      </c>
      <c r="N277" s="236" t="s">
        <v>42</v>
      </c>
      <c r="O277" s="65"/>
      <c r="P277" s="200">
        <f>O277*H277</f>
        <v>0</v>
      </c>
      <c r="Q277" s="200">
        <v>0</v>
      </c>
      <c r="R277" s="200">
        <f>Q277*H277</f>
        <v>0</v>
      </c>
      <c r="S277" s="200">
        <v>0</v>
      </c>
      <c r="T277" s="201">
        <f>S277*H277</f>
        <v>0</v>
      </c>
      <c r="AR277" s="202" t="s">
        <v>321</v>
      </c>
      <c r="AT277" s="202" t="s">
        <v>214</v>
      </c>
      <c r="AU277" s="202" t="s">
        <v>87</v>
      </c>
      <c r="AY277" s="16" t="s">
        <v>126</v>
      </c>
      <c r="BE277" s="203">
        <f>IF(N277="základní",J277,0)</f>
        <v>0</v>
      </c>
      <c r="BF277" s="203">
        <f>IF(N277="snížená",J277,0)</f>
        <v>0</v>
      </c>
      <c r="BG277" s="203">
        <f>IF(N277="zákl. přenesená",J277,0)</f>
        <v>0</v>
      </c>
      <c r="BH277" s="203">
        <f>IF(N277="sníž. přenesená",J277,0)</f>
        <v>0</v>
      </c>
      <c r="BI277" s="203">
        <f>IF(N277="nulová",J277,0)</f>
        <v>0</v>
      </c>
      <c r="BJ277" s="16" t="s">
        <v>85</v>
      </c>
      <c r="BK277" s="203">
        <f>ROUND(I277*H277,2)</f>
        <v>0</v>
      </c>
      <c r="BL277" s="16" t="s">
        <v>218</v>
      </c>
      <c r="BM277" s="202" t="s">
        <v>430</v>
      </c>
    </row>
    <row r="278" spans="2:65" s="12" customFormat="1">
      <c r="B278" s="204"/>
      <c r="C278" s="205"/>
      <c r="D278" s="206" t="s">
        <v>135</v>
      </c>
      <c r="E278" s="207" t="s">
        <v>1</v>
      </c>
      <c r="F278" s="208" t="s">
        <v>431</v>
      </c>
      <c r="G278" s="205"/>
      <c r="H278" s="209">
        <v>740</v>
      </c>
      <c r="I278" s="210"/>
      <c r="J278" s="205"/>
      <c r="K278" s="205"/>
      <c r="L278" s="211"/>
      <c r="M278" s="212"/>
      <c r="N278" s="213"/>
      <c r="O278" s="213"/>
      <c r="P278" s="213"/>
      <c r="Q278" s="213"/>
      <c r="R278" s="213"/>
      <c r="S278" s="213"/>
      <c r="T278" s="214"/>
      <c r="AT278" s="215" t="s">
        <v>135</v>
      </c>
      <c r="AU278" s="215" t="s">
        <v>87</v>
      </c>
      <c r="AV278" s="12" t="s">
        <v>87</v>
      </c>
      <c r="AW278" s="12" t="s">
        <v>137</v>
      </c>
      <c r="AX278" s="12" t="s">
        <v>85</v>
      </c>
      <c r="AY278" s="215" t="s">
        <v>126</v>
      </c>
    </row>
    <row r="279" spans="2:65" s="1" customFormat="1" ht="24" customHeight="1">
      <c r="B279" s="33"/>
      <c r="C279" s="191" t="s">
        <v>432</v>
      </c>
      <c r="D279" s="191" t="s">
        <v>128</v>
      </c>
      <c r="E279" s="192" t="s">
        <v>433</v>
      </c>
      <c r="F279" s="193" t="s">
        <v>434</v>
      </c>
      <c r="G279" s="194" t="s">
        <v>302</v>
      </c>
      <c r="H279" s="195">
        <v>740</v>
      </c>
      <c r="I279" s="196"/>
      <c r="J279" s="197">
        <f>ROUND(I279*H279,2)</f>
        <v>0</v>
      </c>
      <c r="K279" s="193" t="s">
        <v>132</v>
      </c>
      <c r="L279" s="37"/>
      <c r="M279" s="198" t="s">
        <v>1</v>
      </c>
      <c r="N279" s="199" t="s">
        <v>42</v>
      </c>
      <c r="O279" s="65"/>
      <c r="P279" s="200">
        <f>O279*H279</f>
        <v>0</v>
      </c>
      <c r="Q279" s="200">
        <v>6.9999999999999994E-5</v>
      </c>
      <c r="R279" s="200">
        <f>Q279*H279</f>
        <v>5.1799999999999999E-2</v>
      </c>
      <c r="S279" s="200">
        <v>0</v>
      </c>
      <c r="T279" s="201">
        <f>S279*H279</f>
        <v>0</v>
      </c>
      <c r="AR279" s="202" t="s">
        <v>218</v>
      </c>
      <c r="AT279" s="202" t="s">
        <v>128</v>
      </c>
      <c r="AU279" s="202" t="s">
        <v>87</v>
      </c>
      <c r="AY279" s="16" t="s">
        <v>126</v>
      </c>
      <c r="BE279" s="203">
        <f>IF(N279="základní",J279,0)</f>
        <v>0</v>
      </c>
      <c r="BF279" s="203">
        <f>IF(N279="snížená",J279,0)</f>
        <v>0</v>
      </c>
      <c r="BG279" s="203">
        <f>IF(N279="zákl. přenesená",J279,0)</f>
        <v>0</v>
      </c>
      <c r="BH279" s="203">
        <f>IF(N279="sníž. přenesená",J279,0)</f>
        <v>0</v>
      </c>
      <c r="BI279" s="203">
        <f>IF(N279="nulová",J279,0)</f>
        <v>0</v>
      </c>
      <c r="BJ279" s="16" t="s">
        <v>85</v>
      </c>
      <c r="BK279" s="203">
        <f>ROUND(I279*H279,2)</f>
        <v>0</v>
      </c>
      <c r="BL279" s="16" t="s">
        <v>218</v>
      </c>
      <c r="BM279" s="202" t="s">
        <v>435</v>
      </c>
    </row>
    <row r="280" spans="2:65" s="12" customFormat="1">
      <c r="B280" s="204"/>
      <c r="C280" s="205"/>
      <c r="D280" s="206" t="s">
        <v>135</v>
      </c>
      <c r="E280" s="207" t="s">
        <v>1</v>
      </c>
      <c r="F280" s="208" t="s">
        <v>431</v>
      </c>
      <c r="G280" s="205"/>
      <c r="H280" s="209">
        <v>740</v>
      </c>
      <c r="I280" s="210"/>
      <c r="J280" s="205"/>
      <c r="K280" s="205"/>
      <c r="L280" s="211"/>
      <c r="M280" s="212"/>
      <c r="N280" s="213"/>
      <c r="O280" s="213"/>
      <c r="P280" s="213"/>
      <c r="Q280" s="213"/>
      <c r="R280" s="213"/>
      <c r="S280" s="213"/>
      <c r="T280" s="214"/>
      <c r="AT280" s="215" t="s">
        <v>135</v>
      </c>
      <c r="AU280" s="215" t="s">
        <v>87</v>
      </c>
      <c r="AV280" s="12" t="s">
        <v>87</v>
      </c>
      <c r="AW280" s="12" t="s">
        <v>137</v>
      </c>
      <c r="AX280" s="12" t="s">
        <v>85</v>
      </c>
      <c r="AY280" s="215" t="s">
        <v>126</v>
      </c>
    </row>
    <row r="281" spans="2:65" s="1" customFormat="1" ht="36" customHeight="1">
      <c r="B281" s="33"/>
      <c r="C281" s="191" t="s">
        <v>436</v>
      </c>
      <c r="D281" s="191" t="s">
        <v>128</v>
      </c>
      <c r="E281" s="192" t="s">
        <v>437</v>
      </c>
      <c r="F281" s="193" t="s">
        <v>438</v>
      </c>
      <c r="G281" s="194" t="s">
        <v>419</v>
      </c>
      <c r="H281" s="248"/>
      <c r="I281" s="196"/>
      <c r="J281" s="197">
        <f>ROUND(I281*H281,2)</f>
        <v>0</v>
      </c>
      <c r="K281" s="193" t="s">
        <v>132</v>
      </c>
      <c r="L281" s="37"/>
      <c r="M281" s="198" t="s">
        <v>1</v>
      </c>
      <c r="N281" s="199" t="s">
        <v>42</v>
      </c>
      <c r="O281" s="65"/>
      <c r="P281" s="200">
        <f>O281*H281</f>
        <v>0</v>
      </c>
      <c r="Q281" s="200">
        <v>0</v>
      </c>
      <c r="R281" s="200">
        <f>Q281*H281</f>
        <v>0</v>
      </c>
      <c r="S281" s="200">
        <v>0</v>
      </c>
      <c r="T281" s="201">
        <f>S281*H281</f>
        <v>0</v>
      </c>
      <c r="AR281" s="202" t="s">
        <v>218</v>
      </c>
      <c r="AT281" s="202" t="s">
        <v>128</v>
      </c>
      <c r="AU281" s="202" t="s">
        <v>87</v>
      </c>
      <c r="AY281" s="16" t="s">
        <v>126</v>
      </c>
      <c r="BE281" s="203">
        <f>IF(N281="základní",J281,0)</f>
        <v>0</v>
      </c>
      <c r="BF281" s="203">
        <f>IF(N281="snížená",J281,0)</f>
        <v>0</v>
      </c>
      <c r="BG281" s="203">
        <f>IF(N281="zákl. přenesená",J281,0)</f>
        <v>0</v>
      </c>
      <c r="BH281" s="203">
        <f>IF(N281="sníž. přenesená",J281,0)</f>
        <v>0</v>
      </c>
      <c r="BI281" s="203">
        <f>IF(N281="nulová",J281,0)</f>
        <v>0</v>
      </c>
      <c r="BJ281" s="16" t="s">
        <v>85</v>
      </c>
      <c r="BK281" s="203">
        <f>ROUND(I281*H281,2)</f>
        <v>0</v>
      </c>
      <c r="BL281" s="16" t="s">
        <v>218</v>
      </c>
      <c r="BM281" s="202" t="s">
        <v>439</v>
      </c>
    </row>
    <row r="282" spans="2:65" s="1" customFormat="1" ht="48" customHeight="1">
      <c r="B282" s="33"/>
      <c r="C282" s="191" t="s">
        <v>440</v>
      </c>
      <c r="D282" s="191" t="s">
        <v>128</v>
      </c>
      <c r="E282" s="192" t="s">
        <v>441</v>
      </c>
      <c r="F282" s="193" t="s">
        <v>442</v>
      </c>
      <c r="G282" s="194" t="s">
        <v>419</v>
      </c>
      <c r="H282" s="248"/>
      <c r="I282" s="196"/>
      <c r="J282" s="197">
        <f>ROUND(I282*H282,2)</f>
        <v>0</v>
      </c>
      <c r="K282" s="193" t="s">
        <v>132</v>
      </c>
      <c r="L282" s="37"/>
      <c r="M282" s="198" t="s">
        <v>1</v>
      </c>
      <c r="N282" s="199" t="s">
        <v>42</v>
      </c>
      <c r="O282" s="65"/>
      <c r="P282" s="200">
        <f>O282*H282</f>
        <v>0</v>
      </c>
      <c r="Q282" s="200">
        <v>0</v>
      </c>
      <c r="R282" s="200">
        <f>Q282*H282</f>
        <v>0</v>
      </c>
      <c r="S282" s="200">
        <v>0</v>
      </c>
      <c r="T282" s="201">
        <f>S282*H282</f>
        <v>0</v>
      </c>
      <c r="AR282" s="202" t="s">
        <v>218</v>
      </c>
      <c r="AT282" s="202" t="s">
        <v>128</v>
      </c>
      <c r="AU282" s="202" t="s">
        <v>87</v>
      </c>
      <c r="AY282" s="16" t="s">
        <v>126</v>
      </c>
      <c r="BE282" s="203">
        <f>IF(N282="základní",J282,0)</f>
        <v>0</v>
      </c>
      <c r="BF282" s="203">
        <f>IF(N282="snížená",J282,0)</f>
        <v>0</v>
      </c>
      <c r="BG282" s="203">
        <f>IF(N282="zákl. přenesená",J282,0)</f>
        <v>0</v>
      </c>
      <c r="BH282" s="203">
        <f>IF(N282="sníž. přenesená",J282,0)</f>
        <v>0</v>
      </c>
      <c r="BI282" s="203">
        <f>IF(N282="nulová",J282,0)</f>
        <v>0</v>
      </c>
      <c r="BJ282" s="16" t="s">
        <v>85</v>
      </c>
      <c r="BK282" s="203">
        <f>ROUND(I282*H282,2)</f>
        <v>0</v>
      </c>
      <c r="BL282" s="16" t="s">
        <v>218</v>
      </c>
      <c r="BM282" s="202" t="s">
        <v>443</v>
      </c>
    </row>
    <row r="283" spans="2:65" s="11" customFormat="1" ht="22.9" customHeight="1">
      <c r="B283" s="175"/>
      <c r="C283" s="176"/>
      <c r="D283" s="177" t="s">
        <v>76</v>
      </c>
      <c r="E283" s="189" t="s">
        <v>444</v>
      </c>
      <c r="F283" s="189" t="s">
        <v>445</v>
      </c>
      <c r="G283" s="176"/>
      <c r="H283" s="176"/>
      <c r="I283" s="179"/>
      <c r="J283" s="190">
        <f>BK283</f>
        <v>0</v>
      </c>
      <c r="K283" s="176"/>
      <c r="L283" s="181"/>
      <c r="M283" s="182"/>
      <c r="N283" s="183"/>
      <c r="O283" s="183"/>
      <c r="P283" s="184">
        <f>SUM(P284:P289)</f>
        <v>0</v>
      </c>
      <c r="Q283" s="183"/>
      <c r="R283" s="184">
        <f>SUM(R284:R289)</f>
        <v>5.1799999999999999E-2</v>
      </c>
      <c r="S283" s="183"/>
      <c r="T283" s="185">
        <f>SUM(T284:T289)</f>
        <v>0</v>
      </c>
      <c r="AR283" s="186" t="s">
        <v>87</v>
      </c>
      <c r="AT283" s="187" t="s">
        <v>76</v>
      </c>
      <c r="AU283" s="187" t="s">
        <v>85</v>
      </c>
      <c r="AY283" s="186" t="s">
        <v>126</v>
      </c>
      <c r="BK283" s="188">
        <f>SUM(BK284:BK289)</f>
        <v>0</v>
      </c>
    </row>
    <row r="284" spans="2:65" s="1" customFormat="1" ht="24" customHeight="1">
      <c r="B284" s="33"/>
      <c r="C284" s="191" t="s">
        <v>446</v>
      </c>
      <c r="D284" s="191" t="s">
        <v>128</v>
      </c>
      <c r="E284" s="192" t="s">
        <v>447</v>
      </c>
      <c r="F284" s="193" t="s">
        <v>448</v>
      </c>
      <c r="G284" s="194" t="s">
        <v>149</v>
      </c>
      <c r="H284" s="195">
        <v>740</v>
      </c>
      <c r="I284" s="196"/>
      <c r="J284" s="197">
        <f>ROUND(I284*H284,2)</f>
        <v>0</v>
      </c>
      <c r="K284" s="193" t="s">
        <v>132</v>
      </c>
      <c r="L284" s="37"/>
      <c r="M284" s="198" t="s">
        <v>1</v>
      </c>
      <c r="N284" s="199" t="s">
        <v>42</v>
      </c>
      <c r="O284" s="65"/>
      <c r="P284" s="200">
        <f>O284*H284</f>
        <v>0</v>
      </c>
      <c r="Q284" s="200">
        <v>2.0000000000000002E-5</v>
      </c>
      <c r="R284" s="200">
        <f>Q284*H284</f>
        <v>1.4800000000000001E-2</v>
      </c>
      <c r="S284" s="200">
        <v>0</v>
      </c>
      <c r="T284" s="201">
        <f>S284*H284</f>
        <v>0</v>
      </c>
      <c r="AR284" s="202" t="s">
        <v>218</v>
      </c>
      <c r="AT284" s="202" t="s">
        <v>128</v>
      </c>
      <c r="AU284" s="202" t="s">
        <v>87</v>
      </c>
      <c r="AY284" s="16" t="s">
        <v>126</v>
      </c>
      <c r="BE284" s="203">
        <f>IF(N284="základní",J284,0)</f>
        <v>0</v>
      </c>
      <c r="BF284" s="203">
        <f>IF(N284="snížená",J284,0)</f>
        <v>0</v>
      </c>
      <c r="BG284" s="203">
        <f>IF(N284="zákl. přenesená",J284,0)</f>
        <v>0</v>
      </c>
      <c r="BH284" s="203">
        <f>IF(N284="sníž. přenesená",J284,0)</f>
        <v>0</v>
      </c>
      <c r="BI284" s="203">
        <f>IF(N284="nulová",J284,0)</f>
        <v>0</v>
      </c>
      <c r="BJ284" s="16" t="s">
        <v>85</v>
      </c>
      <c r="BK284" s="203">
        <f>ROUND(I284*H284,2)</f>
        <v>0</v>
      </c>
      <c r="BL284" s="16" t="s">
        <v>218</v>
      </c>
      <c r="BM284" s="202" t="s">
        <v>449</v>
      </c>
    </row>
    <row r="285" spans="2:65" s="12" customFormat="1">
      <c r="B285" s="204"/>
      <c r="C285" s="205"/>
      <c r="D285" s="206" t="s">
        <v>135</v>
      </c>
      <c r="E285" s="207" t="s">
        <v>1</v>
      </c>
      <c r="F285" s="208" t="s">
        <v>399</v>
      </c>
      <c r="G285" s="205"/>
      <c r="H285" s="209">
        <v>740</v>
      </c>
      <c r="I285" s="210"/>
      <c r="J285" s="205"/>
      <c r="K285" s="205"/>
      <c r="L285" s="211"/>
      <c r="M285" s="212"/>
      <c r="N285" s="213"/>
      <c r="O285" s="213"/>
      <c r="P285" s="213"/>
      <c r="Q285" s="213"/>
      <c r="R285" s="213"/>
      <c r="S285" s="213"/>
      <c r="T285" s="214"/>
      <c r="AT285" s="215" t="s">
        <v>135</v>
      </c>
      <c r="AU285" s="215" t="s">
        <v>87</v>
      </c>
      <c r="AV285" s="12" t="s">
        <v>87</v>
      </c>
      <c r="AW285" s="12" t="s">
        <v>137</v>
      </c>
      <c r="AX285" s="12" t="s">
        <v>85</v>
      </c>
      <c r="AY285" s="215" t="s">
        <v>126</v>
      </c>
    </row>
    <row r="286" spans="2:65" s="1" customFormat="1" ht="36" customHeight="1">
      <c r="B286" s="33"/>
      <c r="C286" s="191" t="s">
        <v>450</v>
      </c>
      <c r="D286" s="191" t="s">
        <v>128</v>
      </c>
      <c r="E286" s="192" t="s">
        <v>451</v>
      </c>
      <c r="F286" s="193" t="s">
        <v>452</v>
      </c>
      <c r="G286" s="194" t="s">
        <v>149</v>
      </c>
      <c r="H286" s="195">
        <v>740</v>
      </c>
      <c r="I286" s="196"/>
      <c r="J286" s="197">
        <f>ROUND(I286*H286,2)</f>
        <v>0</v>
      </c>
      <c r="K286" s="193" t="s">
        <v>132</v>
      </c>
      <c r="L286" s="37"/>
      <c r="M286" s="198" t="s">
        <v>1</v>
      </c>
      <c r="N286" s="199" t="s">
        <v>42</v>
      </c>
      <c r="O286" s="65"/>
      <c r="P286" s="200">
        <f>O286*H286</f>
        <v>0</v>
      </c>
      <c r="Q286" s="200">
        <v>2.0000000000000002E-5</v>
      </c>
      <c r="R286" s="200">
        <f>Q286*H286</f>
        <v>1.4800000000000001E-2</v>
      </c>
      <c r="S286" s="200">
        <v>0</v>
      </c>
      <c r="T286" s="201">
        <f>S286*H286</f>
        <v>0</v>
      </c>
      <c r="AR286" s="202" t="s">
        <v>218</v>
      </c>
      <c r="AT286" s="202" t="s">
        <v>128</v>
      </c>
      <c r="AU286" s="202" t="s">
        <v>87</v>
      </c>
      <c r="AY286" s="16" t="s">
        <v>126</v>
      </c>
      <c r="BE286" s="203">
        <f>IF(N286="základní",J286,0)</f>
        <v>0</v>
      </c>
      <c r="BF286" s="203">
        <f>IF(N286="snížená",J286,0)</f>
        <v>0</v>
      </c>
      <c r="BG286" s="203">
        <f>IF(N286="zákl. přenesená",J286,0)</f>
        <v>0</v>
      </c>
      <c r="BH286" s="203">
        <f>IF(N286="sníž. přenesená",J286,0)</f>
        <v>0</v>
      </c>
      <c r="BI286" s="203">
        <f>IF(N286="nulová",J286,0)</f>
        <v>0</v>
      </c>
      <c r="BJ286" s="16" t="s">
        <v>85</v>
      </c>
      <c r="BK286" s="203">
        <f>ROUND(I286*H286,2)</f>
        <v>0</v>
      </c>
      <c r="BL286" s="16" t="s">
        <v>218</v>
      </c>
      <c r="BM286" s="202" t="s">
        <v>453</v>
      </c>
    </row>
    <row r="287" spans="2:65" s="12" customFormat="1">
      <c r="B287" s="204"/>
      <c r="C287" s="205"/>
      <c r="D287" s="206" t="s">
        <v>135</v>
      </c>
      <c r="E287" s="207" t="s">
        <v>1</v>
      </c>
      <c r="F287" s="208" t="s">
        <v>399</v>
      </c>
      <c r="G287" s="205"/>
      <c r="H287" s="209">
        <v>740</v>
      </c>
      <c r="I287" s="210"/>
      <c r="J287" s="205"/>
      <c r="K287" s="205"/>
      <c r="L287" s="211"/>
      <c r="M287" s="212"/>
      <c r="N287" s="213"/>
      <c r="O287" s="213"/>
      <c r="P287" s="213"/>
      <c r="Q287" s="213"/>
      <c r="R287" s="213"/>
      <c r="S287" s="213"/>
      <c r="T287" s="214"/>
      <c r="AT287" s="215" t="s">
        <v>135</v>
      </c>
      <c r="AU287" s="215" t="s">
        <v>87</v>
      </c>
      <c r="AV287" s="12" t="s">
        <v>87</v>
      </c>
      <c r="AW287" s="12" t="s">
        <v>137</v>
      </c>
      <c r="AX287" s="12" t="s">
        <v>85</v>
      </c>
      <c r="AY287" s="215" t="s">
        <v>126</v>
      </c>
    </row>
    <row r="288" spans="2:65" s="1" customFormat="1" ht="24" customHeight="1">
      <c r="B288" s="33"/>
      <c r="C288" s="191" t="s">
        <v>454</v>
      </c>
      <c r="D288" s="191" t="s">
        <v>128</v>
      </c>
      <c r="E288" s="192" t="s">
        <v>455</v>
      </c>
      <c r="F288" s="193" t="s">
        <v>456</v>
      </c>
      <c r="G288" s="194" t="s">
        <v>149</v>
      </c>
      <c r="H288" s="195">
        <v>740</v>
      </c>
      <c r="I288" s="196"/>
      <c r="J288" s="197">
        <f>ROUND(I288*H288,2)</f>
        <v>0</v>
      </c>
      <c r="K288" s="193" t="s">
        <v>132</v>
      </c>
      <c r="L288" s="37"/>
      <c r="M288" s="198" t="s">
        <v>1</v>
      </c>
      <c r="N288" s="199" t="s">
        <v>42</v>
      </c>
      <c r="O288" s="65"/>
      <c r="P288" s="200">
        <f>O288*H288</f>
        <v>0</v>
      </c>
      <c r="Q288" s="200">
        <v>3.0000000000000001E-5</v>
      </c>
      <c r="R288" s="200">
        <f>Q288*H288</f>
        <v>2.2200000000000001E-2</v>
      </c>
      <c r="S288" s="200">
        <v>0</v>
      </c>
      <c r="T288" s="201">
        <f>S288*H288</f>
        <v>0</v>
      </c>
      <c r="AR288" s="202" t="s">
        <v>218</v>
      </c>
      <c r="AT288" s="202" t="s">
        <v>128</v>
      </c>
      <c r="AU288" s="202" t="s">
        <v>87</v>
      </c>
      <c r="AY288" s="16" t="s">
        <v>126</v>
      </c>
      <c r="BE288" s="203">
        <f>IF(N288="základní",J288,0)</f>
        <v>0</v>
      </c>
      <c r="BF288" s="203">
        <f>IF(N288="snížená",J288,0)</f>
        <v>0</v>
      </c>
      <c r="BG288" s="203">
        <f>IF(N288="zákl. přenesená",J288,0)</f>
        <v>0</v>
      </c>
      <c r="BH288" s="203">
        <f>IF(N288="sníž. přenesená",J288,0)</f>
        <v>0</v>
      </c>
      <c r="BI288" s="203">
        <f>IF(N288="nulová",J288,0)</f>
        <v>0</v>
      </c>
      <c r="BJ288" s="16" t="s">
        <v>85</v>
      </c>
      <c r="BK288" s="203">
        <f>ROUND(I288*H288,2)</f>
        <v>0</v>
      </c>
      <c r="BL288" s="16" t="s">
        <v>218</v>
      </c>
      <c r="BM288" s="202" t="s">
        <v>457</v>
      </c>
    </row>
    <row r="289" spans="2:65" s="12" customFormat="1">
      <c r="B289" s="204"/>
      <c r="C289" s="205"/>
      <c r="D289" s="206" t="s">
        <v>135</v>
      </c>
      <c r="E289" s="207" t="s">
        <v>1</v>
      </c>
      <c r="F289" s="208" t="s">
        <v>399</v>
      </c>
      <c r="G289" s="205"/>
      <c r="H289" s="209">
        <v>740</v>
      </c>
      <c r="I289" s="210"/>
      <c r="J289" s="205"/>
      <c r="K289" s="205"/>
      <c r="L289" s="211"/>
      <c r="M289" s="212"/>
      <c r="N289" s="213"/>
      <c r="O289" s="213"/>
      <c r="P289" s="213"/>
      <c r="Q289" s="213"/>
      <c r="R289" s="213"/>
      <c r="S289" s="213"/>
      <c r="T289" s="214"/>
      <c r="AT289" s="215" t="s">
        <v>135</v>
      </c>
      <c r="AU289" s="215" t="s">
        <v>87</v>
      </c>
      <c r="AV289" s="12" t="s">
        <v>87</v>
      </c>
      <c r="AW289" s="12" t="s">
        <v>137</v>
      </c>
      <c r="AX289" s="12" t="s">
        <v>85</v>
      </c>
      <c r="AY289" s="215" t="s">
        <v>126</v>
      </c>
    </row>
    <row r="290" spans="2:65" s="11" customFormat="1" ht="25.9" customHeight="1">
      <c r="B290" s="175"/>
      <c r="C290" s="176"/>
      <c r="D290" s="177" t="s">
        <v>76</v>
      </c>
      <c r="E290" s="178" t="s">
        <v>214</v>
      </c>
      <c r="F290" s="178" t="s">
        <v>458</v>
      </c>
      <c r="G290" s="176"/>
      <c r="H290" s="176"/>
      <c r="I290" s="179"/>
      <c r="J290" s="180">
        <f>BK290</f>
        <v>0</v>
      </c>
      <c r="K290" s="176"/>
      <c r="L290" s="181"/>
      <c r="M290" s="182"/>
      <c r="N290" s="183"/>
      <c r="O290" s="183"/>
      <c r="P290" s="184">
        <f>P291+P301</f>
        <v>0</v>
      </c>
      <c r="Q290" s="183"/>
      <c r="R290" s="184">
        <f>R291+R301</f>
        <v>0.77154</v>
      </c>
      <c r="S290" s="183"/>
      <c r="T290" s="185">
        <f>T291+T301</f>
        <v>0</v>
      </c>
      <c r="AR290" s="186" t="s">
        <v>146</v>
      </c>
      <c r="AT290" s="187" t="s">
        <v>76</v>
      </c>
      <c r="AU290" s="187" t="s">
        <v>77</v>
      </c>
      <c r="AY290" s="186" t="s">
        <v>126</v>
      </c>
      <c r="BK290" s="188">
        <f>BK291+BK301</f>
        <v>0</v>
      </c>
    </row>
    <row r="291" spans="2:65" s="11" customFormat="1" ht="22.9" customHeight="1">
      <c r="B291" s="175"/>
      <c r="C291" s="176"/>
      <c r="D291" s="177" t="s">
        <v>76</v>
      </c>
      <c r="E291" s="189" t="s">
        <v>459</v>
      </c>
      <c r="F291" s="189" t="s">
        <v>460</v>
      </c>
      <c r="G291" s="176"/>
      <c r="H291" s="176"/>
      <c r="I291" s="179"/>
      <c r="J291" s="190">
        <f>BK291</f>
        <v>0</v>
      </c>
      <c r="K291" s="176"/>
      <c r="L291" s="181"/>
      <c r="M291" s="182"/>
      <c r="N291" s="183"/>
      <c r="O291" s="183"/>
      <c r="P291" s="184">
        <f>SUM(P292:P300)</f>
        <v>0</v>
      </c>
      <c r="Q291" s="183"/>
      <c r="R291" s="184">
        <f>SUM(R292:R300)</f>
        <v>0.77154</v>
      </c>
      <c r="S291" s="183"/>
      <c r="T291" s="185">
        <f>SUM(T292:T300)</f>
        <v>0</v>
      </c>
      <c r="AR291" s="186" t="s">
        <v>146</v>
      </c>
      <c r="AT291" s="187" t="s">
        <v>76</v>
      </c>
      <c r="AU291" s="187" t="s">
        <v>85</v>
      </c>
      <c r="AY291" s="186" t="s">
        <v>126</v>
      </c>
      <c r="BK291" s="188">
        <f>SUM(BK292:BK300)</f>
        <v>0</v>
      </c>
    </row>
    <row r="292" spans="2:65" s="1" customFormat="1" ht="36" customHeight="1">
      <c r="B292" s="33"/>
      <c r="C292" s="191" t="s">
        <v>461</v>
      </c>
      <c r="D292" s="191" t="s">
        <v>128</v>
      </c>
      <c r="E292" s="192" t="s">
        <v>462</v>
      </c>
      <c r="F292" s="193" t="s">
        <v>463</v>
      </c>
      <c r="G292" s="194" t="s">
        <v>149</v>
      </c>
      <c r="H292" s="195">
        <v>640</v>
      </c>
      <c r="I292" s="196"/>
      <c r="J292" s="197">
        <f>ROUND(I292*H292,2)</f>
        <v>0</v>
      </c>
      <c r="K292" s="193" t="s">
        <v>1</v>
      </c>
      <c r="L292" s="37"/>
      <c r="M292" s="198" t="s">
        <v>1</v>
      </c>
      <c r="N292" s="199" t="s">
        <v>42</v>
      </c>
      <c r="O292" s="65"/>
      <c r="P292" s="200">
        <f>O292*H292</f>
        <v>0</v>
      </c>
      <c r="Q292" s="200">
        <v>0</v>
      </c>
      <c r="R292" s="200">
        <f>Q292*H292</f>
        <v>0</v>
      </c>
      <c r="S292" s="200">
        <v>0</v>
      </c>
      <c r="T292" s="201">
        <f>S292*H292</f>
        <v>0</v>
      </c>
      <c r="AR292" s="202" t="s">
        <v>212</v>
      </c>
      <c r="AT292" s="202" t="s">
        <v>128</v>
      </c>
      <c r="AU292" s="202" t="s">
        <v>87</v>
      </c>
      <c r="AY292" s="16" t="s">
        <v>126</v>
      </c>
      <c r="BE292" s="203">
        <f>IF(N292="základní",J292,0)</f>
        <v>0</v>
      </c>
      <c r="BF292" s="203">
        <f>IF(N292="snížená",J292,0)</f>
        <v>0</v>
      </c>
      <c r="BG292" s="203">
        <f>IF(N292="zákl. přenesená",J292,0)</f>
        <v>0</v>
      </c>
      <c r="BH292" s="203">
        <f>IF(N292="sníž. přenesená",J292,0)</f>
        <v>0</v>
      </c>
      <c r="BI292" s="203">
        <f>IF(N292="nulová",J292,0)</f>
        <v>0</v>
      </c>
      <c r="BJ292" s="16" t="s">
        <v>85</v>
      </c>
      <c r="BK292" s="203">
        <f>ROUND(I292*H292,2)</f>
        <v>0</v>
      </c>
      <c r="BL292" s="16" t="s">
        <v>212</v>
      </c>
      <c r="BM292" s="202" t="s">
        <v>464</v>
      </c>
    </row>
    <row r="293" spans="2:65" s="1" customFormat="1" ht="16.5" customHeight="1">
      <c r="B293" s="33"/>
      <c r="C293" s="191" t="s">
        <v>465</v>
      </c>
      <c r="D293" s="191" t="s">
        <v>128</v>
      </c>
      <c r="E293" s="192" t="s">
        <v>466</v>
      </c>
      <c r="F293" s="193" t="s">
        <v>467</v>
      </c>
      <c r="G293" s="194" t="s">
        <v>308</v>
      </c>
      <c r="H293" s="195">
        <v>1</v>
      </c>
      <c r="I293" s="196"/>
      <c r="J293" s="197">
        <f>ROUND(I293*H293,2)</f>
        <v>0</v>
      </c>
      <c r="K293" s="193" t="s">
        <v>1</v>
      </c>
      <c r="L293" s="37"/>
      <c r="M293" s="198" t="s">
        <v>1</v>
      </c>
      <c r="N293" s="199" t="s">
        <v>42</v>
      </c>
      <c r="O293" s="65"/>
      <c r="P293" s="200">
        <f>O293*H293</f>
        <v>0</v>
      </c>
      <c r="Q293" s="200">
        <v>0</v>
      </c>
      <c r="R293" s="200">
        <f>Q293*H293</f>
        <v>0</v>
      </c>
      <c r="S293" s="200">
        <v>0</v>
      </c>
      <c r="T293" s="201">
        <f>S293*H293</f>
        <v>0</v>
      </c>
      <c r="AR293" s="202" t="s">
        <v>212</v>
      </c>
      <c r="AT293" s="202" t="s">
        <v>128</v>
      </c>
      <c r="AU293" s="202" t="s">
        <v>87</v>
      </c>
      <c r="AY293" s="16" t="s">
        <v>126</v>
      </c>
      <c r="BE293" s="203">
        <f>IF(N293="základní",J293,0)</f>
        <v>0</v>
      </c>
      <c r="BF293" s="203">
        <f>IF(N293="snížená",J293,0)</f>
        <v>0</v>
      </c>
      <c r="BG293" s="203">
        <f>IF(N293="zákl. přenesená",J293,0)</f>
        <v>0</v>
      </c>
      <c r="BH293" s="203">
        <f>IF(N293="sníž. přenesená",J293,0)</f>
        <v>0</v>
      </c>
      <c r="BI293" s="203">
        <f>IF(N293="nulová",J293,0)</f>
        <v>0</v>
      </c>
      <c r="BJ293" s="16" t="s">
        <v>85</v>
      </c>
      <c r="BK293" s="203">
        <f>ROUND(I293*H293,2)</f>
        <v>0</v>
      </c>
      <c r="BL293" s="16" t="s">
        <v>212</v>
      </c>
      <c r="BM293" s="202" t="s">
        <v>468</v>
      </c>
    </row>
    <row r="294" spans="2:65" s="1" customFormat="1" ht="48" customHeight="1">
      <c r="B294" s="33"/>
      <c r="C294" s="191" t="s">
        <v>469</v>
      </c>
      <c r="D294" s="191" t="s">
        <v>128</v>
      </c>
      <c r="E294" s="192" t="s">
        <v>470</v>
      </c>
      <c r="F294" s="193" t="s">
        <v>471</v>
      </c>
      <c r="G294" s="194" t="s">
        <v>149</v>
      </c>
      <c r="H294" s="195">
        <v>280</v>
      </c>
      <c r="I294" s="196"/>
      <c r="J294" s="197">
        <f>ROUND(I294*H294,2)</f>
        <v>0</v>
      </c>
      <c r="K294" s="193" t="s">
        <v>132</v>
      </c>
      <c r="L294" s="37"/>
      <c r="M294" s="198" t="s">
        <v>1</v>
      </c>
      <c r="N294" s="199" t="s">
        <v>42</v>
      </c>
      <c r="O294" s="65"/>
      <c r="P294" s="200">
        <f>O294*H294</f>
        <v>0</v>
      </c>
      <c r="Q294" s="200">
        <v>0</v>
      </c>
      <c r="R294" s="200">
        <f>Q294*H294</f>
        <v>0</v>
      </c>
      <c r="S294" s="200">
        <v>0</v>
      </c>
      <c r="T294" s="201">
        <f>S294*H294</f>
        <v>0</v>
      </c>
      <c r="AR294" s="202" t="s">
        <v>212</v>
      </c>
      <c r="AT294" s="202" t="s">
        <v>128</v>
      </c>
      <c r="AU294" s="202" t="s">
        <v>87</v>
      </c>
      <c r="AY294" s="16" t="s">
        <v>126</v>
      </c>
      <c r="BE294" s="203">
        <f>IF(N294="základní",J294,0)</f>
        <v>0</v>
      </c>
      <c r="BF294" s="203">
        <f>IF(N294="snížená",J294,0)</f>
        <v>0</v>
      </c>
      <c r="BG294" s="203">
        <f>IF(N294="zákl. přenesená",J294,0)</f>
        <v>0</v>
      </c>
      <c r="BH294" s="203">
        <f>IF(N294="sníž. přenesená",J294,0)</f>
        <v>0</v>
      </c>
      <c r="BI294" s="203">
        <f>IF(N294="nulová",J294,0)</f>
        <v>0</v>
      </c>
      <c r="BJ294" s="16" t="s">
        <v>85</v>
      </c>
      <c r="BK294" s="203">
        <f>ROUND(I294*H294,2)</f>
        <v>0</v>
      </c>
      <c r="BL294" s="16" t="s">
        <v>212</v>
      </c>
      <c r="BM294" s="202" t="s">
        <v>472</v>
      </c>
    </row>
    <row r="295" spans="2:65" s="1" customFormat="1" ht="16.5" customHeight="1">
      <c r="B295" s="33"/>
      <c r="C295" s="227" t="s">
        <v>212</v>
      </c>
      <c r="D295" s="227" t="s">
        <v>214</v>
      </c>
      <c r="E295" s="228" t="s">
        <v>473</v>
      </c>
      <c r="F295" s="229" t="s">
        <v>474</v>
      </c>
      <c r="G295" s="230" t="s">
        <v>302</v>
      </c>
      <c r="H295" s="231">
        <v>266</v>
      </c>
      <c r="I295" s="232"/>
      <c r="J295" s="233">
        <f>ROUND(I295*H295,2)</f>
        <v>0</v>
      </c>
      <c r="K295" s="229" t="s">
        <v>132</v>
      </c>
      <c r="L295" s="234"/>
      <c r="M295" s="235" t="s">
        <v>1</v>
      </c>
      <c r="N295" s="236" t="s">
        <v>42</v>
      </c>
      <c r="O295" s="65"/>
      <c r="P295" s="200">
        <f>O295*H295</f>
        <v>0</v>
      </c>
      <c r="Q295" s="200">
        <v>1E-3</v>
      </c>
      <c r="R295" s="200">
        <f>Q295*H295</f>
        <v>0.26600000000000001</v>
      </c>
      <c r="S295" s="200">
        <v>0</v>
      </c>
      <c r="T295" s="201">
        <f>S295*H295</f>
        <v>0</v>
      </c>
      <c r="AR295" s="202" t="s">
        <v>475</v>
      </c>
      <c r="AT295" s="202" t="s">
        <v>214</v>
      </c>
      <c r="AU295" s="202" t="s">
        <v>87</v>
      </c>
      <c r="AY295" s="16" t="s">
        <v>126</v>
      </c>
      <c r="BE295" s="203">
        <f>IF(N295="základní",J295,0)</f>
        <v>0</v>
      </c>
      <c r="BF295" s="203">
        <f>IF(N295="snížená",J295,0)</f>
        <v>0</v>
      </c>
      <c r="BG295" s="203">
        <f>IF(N295="zákl. přenesená",J295,0)</f>
        <v>0</v>
      </c>
      <c r="BH295" s="203">
        <f>IF(N295="sníž. přenesená",J295,0)</f>
        <v>0</v>
      </c>
      <c r="BI295" s="203">
        <f>IF(N295="nulová",J295,0)</f>
        <v>0</v>
      </c>
      <c r="BJ295" s="16" t="s">
        <v>85</v>
      </c>
      <c r="BK295" s="203">
        <f>ROUND(I295*H295,2)</f>
        <v>0</v>
      </c>
      <c r="BL295" s="16" t="s">
        <v>475</v>
      </c>
      <c r="BM295" s="202" t="s">
        <v>476</v>
      </c>
    </row>
    <row r="296" spans="2:65" s="12" customFormat="1">
      <c r="B296" s="204"/>
      <c r="C296" s="205"/>
      <c r="D296" s="206" t="s">
        <v>135</v>
      </c>
      <c r="E296" s="205"/>
      <c r="F296" s="208" t="s">
        <v>477</v>
      </c>
      <c r="G296" s="205"/>
      <c r="H296" s="209">
        <v>266</v>
      </c>
      <c r="I296" s="210"/>
      <c r="J296" s="205"/>
      <c r="K296" s="205"/>
      <c r="L296" s="211"/>
      <c r="M296" s="212"/>
      <c r="N296" s="213"/>
      <c r="O296" s="213"/>
      <c r="P296" s="213"/>
      <c r="Q296" s="213"/>
      <c r="R296" s="213"/>
      <c r="S296" s="213"/>
      <c r="T296" s="214"/>
      <c r="AT296" s="215" t="s">
        <v>135</v>
      </c>
      <c r="AU296" s="215" t="s">
        <v>87</v>
      </c>
      <c r="AV296" s="12" t="s">
        <v>87</v>
      </c>
      <c r="AW296" s="12" t="s">
        <v>4</v>
      </c>
      <c r="AX296" s="12" t="s">
        <v>85</v>
      </c>
      <c r="AY296" s="215" t="s">
        <v>126</v>
      </c>
    </row>
    <row r="297" spans="2:65" s="1" customFormat="1" ht="48" customHeight="1">
      <c r="B297" s="33"/>
      <c r="C297" s="191" t="s">
        <v>478</v>
      </c>
      <c r="D297" s="191" t="s">
        <v>128</v>
      </c>
      <c r="E297" s="192" t="s">
        <v>479</v>
      </c>
      <c r="F297" s="193" t="s">
        <v>480</v>
      </c>
      <c r="G297" s="194" t="s">
        <v>149</v>
      </c>
      <c r="H297" s="195">
        <v>280</v>
      </c>
      <c r="I297" s="196"/>
      <c r="J297" s="197">
        <f>ROUND(I297*H297,2)</f>
        <v>0</v>
      </c>
      <c r="K297" s="193" t="s">
        <v>132</v>
      </c>
      <c r="L297" s="37"/>
      <c r="M297" s="198" t="s">
        <v>1</v>
      </c>
      <c r="N297" s="199" t="s">
        <v>42</v>
      </c>
      <c r="O297" s="65"/>
      <c r="P297" s="200">
        <f>O297*H297</f>
        <v>0</v>
      </c>
      <c r="Q297" s="200">
        <v>0</v>
      </c>
      <c r="R297" s="200">
        <f>Q297*H297</f>
        <v>0</v>
      </c>
      <c r="S297" s="200">
        <v>0</v>
      </c>
      <c r="T297" s="201">
        <f>S297*H297</f>
        <v>0</v>
      </c>
      <c r="AR297" s="202" t="s">
        <v>212</v>
      </c>
      <c r="AT297" s="202" t="s">
        <v>128</v>
      </c>
      <c r="AU297" s="202" t="s">
        <v>87</v>
      </c>
      <c r="AY297" s="16" t="s">
        <v>126</v>
      </c>
      <c r="BE297" s="203">
        <f>IF(N297="základní",J297,0)</f>
        <v>0</v>
      </c>
      <c r="BF297" s="203">
        <f>IF(N297="snížená",J297,0)</f>
        <v>0</v>
      </c>
      <c r="BG297" s="203">
        <f>IF(N297="zákl. přenesená",J297,0)</f>
        <v>0</v>
      </c>
      <c r="BH297" s="203">
        <f>IF(N297="sníž. přenesená",J297,0)</f>
        <v>0</v>
      </c>
      <c r="BI297" s="203">
        <f>IF(N297="nulová",J297,0)</f>
        <v>0</v>
      </c>
      <c r="BJ297" s="16" t="s">
        <v>85</v>
      </c>
      <c r="BK297" s="203">
        <f>ROUND(I297*H297,2)</f>
        <v>0</v>
      </c>
      <c r="BL297" s="16" t="s">
        <v>212</v>
      </c>
      <c r="BM297" s="202" t="s">
        <v>481</v>
      </c>
    </row>
    <row r="298" spans="2:65" s="1" customFormat="1" ht="16.5" customHeight="1">
      <c r="B298" s="33"/>
      <c r="C298" s="227" t="s">
        <v>482</v>
      </c>
      <c r="D298" s="227" t="s">
        <v>214</v>
      </c>
      <c r="E298" s="228" t="s">
        <v>483</v>
      </c>
      <c r="F298" s="229" t="s">
        <v>484</v>
      </c>
      <c r="G298" s="230" t="s">
        <v>149</v>
      </c>
      <c r="H298" s="231">
        <v>322</v>
      </c>
      <c r="I298" s="232"/>
      <c r="J298" s="233">
        <f>ROUND(I298*H298,2)</f>
        <v>0</v>
      </c>
      <c r="K298" s="229" t="s">
        <v>132</v>
      </c>
      <c r="L298" s="234"/>
      <c r="M298" s="235" t="s">
        <v>1</v>
      </c>
      <c r="N298" s="236" t="s">
        <v>42</v>
      </c>
      <c r="O298" s="65"/>
      <c r="P298" s="200">
        <f>O298*H298</f>
        <v>0</v>
      </c>
      <c r="Q298" s="200">
        <v>1.57E-3</v>
      </c>
      <c r="R298" s="200">
        <f>Q298*H298</f>
        <v>0.50553999999999999</v>
      </c>
      <c r="S298" s="200">
        <v>0</v>
      </c>
      <c r="T298" s="201">
        <f>S298*H298</f>
        <v>0</v>
      </c>
      <c r="AR298" s="202" t="s">
        <v>475</v>
      </c>
      <c r="AT298" s="202" t="s">
        <v>214</v>
      </c>
      <c r="AU298" s="202" t="s">
        <v>87</v>
      </c>
      <c r="AY298" s="16" t="s">
        <v>126</v>
      </c>
      <c r="BE298" s="203">
        <f>IF(N298="základní",J298,0)</f>
        <v>0</v>
      </c>
      <c r="BF298" s="203">
        <f>IF(N298="snížená",J298,0)</f>
        <v>0</v>
      </c>
      <c r="BG298" s="203">
        <f>IF(N298="zákl. přenesená",J298,0)</f>
        <v>0</v>
      </c>
      <c r="BH298" s="203">
        <f>IF(N298="sníž. přenesená",J298,0)</f>
        <v>0</v>
      </c>
      <c r="BI298" s="203">
        <f>IF(N298="nulová",J298,0)</f>
        <v>0</v>
      </c>
      <c r="BJ298" s="16" t="s">
        <v>85</v>
      </c>
      <c r="BK298" s="203">
        <f>ROUND(I298*H298,2)</f>
        <v>0</v>
      </c>
      <c r="BL298" s="16" t="s">
        <v>475</v>
      </c>
      <c r="BM298" s="202" t="s">
        <v>485</v>
      </c>
    </row>
    <row r="299" spans="2:65" s="12" customFormat="1">
      <c r="B299" s="204"/>
      <c r="C299" s="205"/>
      <c r="D299" s="206" t="s">
        <v>135</v>
      </c>
      <c r="E299" s="205"/>
      <c r="F299" s="208" t="s">
        <v>486</v>
      </c>
      <c r="G299" s="205"/>
      <c r="H299" s="209">
        <v>322</v>
      </c>
      <c r="I299" s="210"/>
      <c r="J299" s="205"/>
      <c r="K299" s="205"/>
      <c r="L299" s="211"/>
      <c r="M299" s="212"/>
      <c r="N299" s="213"/>
      <c r="O299" s="213"/>
      <c r="P299" s="213"/>
      <c r="Q299" s="213"/>
      <c r="R299" s="213"/>
      <c r="S299" s="213"/>
      <c r="T299" s="214"/>
      <c r="AT299" s="215" t="s">
        <v>135</v>
      </c>
      <c r="AU299" s="215" t="s">
        <v>87</v>
      </c>
      <c r="AV299" s="12" t="s">
        <v>87</v>
      </c>
      <c r="AW299" s="12" t="s">
        <v>4</v>
      </c>
      <c r="AX299" s="12" t="s">
        <v>85</v>
      </c>
      <c r="AY299" s="215" t="s">
        <v>126</v>
      </c>
    </row>
    <row r="300" spans="2:65" s="1" customFormat="1" ht="16.5" customHeight="1">
      <c r="B300" s="33"/>
      <c r="C300" s="191" t="s">
        <v>487</v>
      </c>
      <c r="D300" s="191" t="s">
        <v>128</v>
      </c>
      <c r="E300" s="192" t="s">
        <v>488</v>
      </c>
      <c r="F300" s="193" t="s">
        <v>489</v>
      </c>
      <c r="G300" s="194" t="s">
        <v>308</v>
      </c>
      <c r="H300" s="195">
        <v>2</v>
      </c>
      <c r="I300" s="196"/>
      <c r="J300" s="197">
        <f>ROUND(I300*H300,2)</f>
        <v>0</v>
      </c>
      <c r="K300" s="193" t="s">
        <v>1</v>
      </c>
      <c r="L300" s="37"/>
      <c r="M300" s="198" t="s">
        <v>1</v>
      </c>
      <c r="N300" s="199" t="s">
        <v>42</v>
      </c>
      <c r="O300" s="65"/>
      <c r="P300" s="200">
        <f>O300*H300</f>
        <v>0</v>
      </c>
      <c r="Q300" s="200">
        <v>0</v>
      </c>
      <c r="R300" s="200">
        <f>Q300*H300</f>
        <v>0</v>
      </c>
      <c r="S300" s="200">
        <v>0</v>
      </c>
      <c r="T300" s="201">
        <f>S300*H300</f>
        <v>0</v>
      </c>
      <c r="AR300" s="202" t="s">
        <v>212</v>
      </c>
      <c r="AT300" s="202" t="s">
        <v>128</v>
      </c>
      <c r="AU300" s="202" t="s">
        <v>87</v>
      </c>
      <c r="AY300" s="16" t="s">
        <v>126</v>
      </c>
      <c r="BE300" s="203">
        <f>IF(N300="základní",J300,0)</f>
        <v>0</v>
      </c>
      <c r="BF300" s="203">
        <f>IF(N300="snížená",J300,0)</f>
        <v>0</v>
      </c>
      <c r="BG300" s="203">
        <f>IF(N300="zákl. přenesená",J300,0)</f>
        <v>0</v>
      </c>
      <c r="BH300" s="203">
        <f>IF(N300="sníž. přenesená",J300,0)</f>
        <v>0</v>
      </c>
      <c r="BI300" s="203">
        <f>IF(N300="nulová",J300,0)</f>
        <v>0</v>
      </c>
      <c r="BJ300" s="16" t="s">
        <v>85</v>
      </c>
      <c r="BK300" s="203">
        <f>ROUND(I300*H300,2)</f>
        <v>0</v>
      </c>
      <c r="BL300" s="16" t="s">
        <v>212</v>
      </c>
      <c r="BM300" s="202" t="s">
        <v>490</v>
      </c>
    </row>
    <row r="301" spans="2:65" s="11" customFormat="1" ht="22.9" customHeight="1">
      <c r="B301" s="175"/>
      <c r="C301" s="176"/>
      <c r="D301" s="177" t="s">
        <v>76</v>
      </c>
      <c r="E301" s="189" t="s">
        <v>491</v>
      </c>
      <c r="F301" s="189" t="s">
        <v>492</v>
      </c>
      <c r="G301" s="176"/>
      <c r="H301" s="176"/>
      <c r="I301" s="179"/>
      <c r="J301" s="190">
        <f>BK301</f>
        <v>0</v>
      </c>
      <c r="K301" s="176"/>
      <c r="L301" s="181"/>
      <c r="M301" s="182"/>
      <c r="N301" s="183"/>
      <c r="O301" s="183"/>
      <c r="P301" s="184">
        <f>SUM(P302:P309)</f>
        <v>0</v>
      </c>
      <c r="Q301" s="183"/>
      <c r="R301" s="184">
        <f>SUM(R302:R309)</f>
        <v>0</v>
      </c>
      <c r="S301" s="183"/>
      <c r="T301" s="185">
        <f>SUM(T302:T309)</f>
        <v>0</v>
      </c>
      <c r="AR301" s="186" t="s">
        <v>146</v>
      </c>
      <c r="AT301" s="187" t="s">
        <v>76</v>
      </c>
      <c r="AU301" s="187" t="s">
        <v>85</v>
      </c>
      <c r="AY301" s="186" t="s">
        <v>126</v>
      </c>
      <c r="BK301" s="188">
        <f>SUM(BK302:BK309)</f>
        <v>0</v>
      </c>
    </row>
    <row r="302" spans="2:65" s="1" customFormat="1" ht="36" customHeight="1">
      <c r="B302" s="33"/>
      <c r="C302" s="191" t="s">
        <v>493</v>
      </c>
      <c r="D302" s="191" t="s">
        <v>128</v>
      </c>
      <c r="E302" s="192" t="s">
        <v>494</v>
      </c>
      <c r="F302" s="193" t="s">
        <v>495</v>
      </c>
      <c r="G302" s="194" t="s">
        <v>496</v>
      </c>
      <c r="H302" s="195">
        <v>1</v>
      </c>
      <c r="I302" s="196"/>
      <c r="J302" s="197">
        <f t="shared" ref="J302:J309" si="10">ROUND(I302*H302,2)</f>
        <v>0</v>
      </c>
      <c r="K302" s="193" t="s">
        <v>132</v>
      </c>
      <c r="L302" s="37"/>
      <c r="M302" s="198" t="s">
        <v>1</v>
      </c>
      <c r="N302" s="199" t="s">
        <v>42</v>
      </c>
      <c r="O302" s="65"/>
      <c r="P302" s="200">
        <f t="shared" ref="P302:P309" si="11">O302*H302</f>
        <v>0</v>
      </c>
      <c r="Q302" s="200">
        <v>0</v>
      </c>
      <c r="R302" s="200">
        <f t="shared" ref="R302:R309" si="12">Q302*H302</f>
        <v>0</v>
      </c>
      <c r="S302" s="200">
        <v>0</v>
      </c>
      <c r="T302" s="201">
        <f t="shared" ref="T302:T309" si="13">S302*H302</f>
        <v>0</v>
      </c>
      <c r="AR302" s="202" t="s">
        <v>212</v>
      </c>
      <c r="AT302" s="202" t="s">
        <v>128</v>
      </c>
      <c r="AU302" s="202" t="s">
        <v>87</v>
      </c>
      <c r="AY302" s="16" t="s">
        <v>126</v>
      </c>
      <c r="BE302" s="203">
        <f t="shared" ref="BE302:BE309" si="14">IF(N302="základní",J302,0)</f>
        <v>0</v>
      </c>
      <c r="BF302" s="203">
        <f t="shared" ref="BF302:BF309" si="15">IF(N302="snížená",J302,0)</f>
        <v>0</v>
      </c>
      <c r="BG302" s="203">
        <f t="shared" ref="BG302:BG309" si="16">IF(N302="zákl. přenesená",J302,0)</f>
        <v>0</v>
      </c>
      <c r="BH302" s="203">
        <f t="shared" ref="BH302:BH309" si="17">IF(N302="sníž. přenesená",J302,0)</f>
        <v>0</v>
      </c>
      <c r="BI302" s="203">
        <f t="shared" ref="BI302:BI309" si="18">IF(N302="nulová",J302,0)</f>
        <v>0</v>
      </c>
      <c r="BJ302" s="16" t="s">
        <v>85</v>
      </c>
      <c r="BK302" s="203">
        <f t="shared" ref="BK302:BK309" si="19">ROUND(I302*H302,2)</f>
        <v>0</v>
      </c>
      <c r="BL302" s="16" t="s">
        <v>212</v>
      </c>
      <c r="BM302" s="202" t="s">
        <v>497</v>
      </c>
    </row>
    <row r="303" spans="2:65" s="1" customFormat="1" ht="36" customHeight="1">
      <c r="B303" s="33"/>
      <c r="C303" s="191" t="s">
        <v>498</v>
      </c>
      <c r="D303" s="191" t="s">
        <v>128</v>
      </c>
      <c r="E303" s="192" t="s">
        <v>499</v>
      </c>
      <c r="F303" s="193" t="s">
        <v>500</v>
      </c>
      <c r="G303" s="194" t="s">
        <v>496</v>
      </c>
      <c r="H303" s="195">
        <v>13</v>
      </c>
      <c r="I303" s="196"/>
      <c r="J303" s="197">
        <f t="shared" si="10"/>
        <v>0</v>
      </c>
      <c r="K303" s="193" t="s">
        <v>132</v>
      </c>
      <c r="L303" s="37"/>
      <c r="M303" s="198" t="s">
        <v>1</v>
      </c>
      <c r="N303" s="199" t="s">
        <v>42</v>
      </c>
      <c r="O303" s="65"/>
      <c r="P303" s="200">
        <f t="shared" si="11"/>
        <v>0</v>
      </c>
      <c r="Q303" s="200">
        <v>0</v>
      </c>
      <c r="R303" s="200">
        <f t="shared" si="12"/>
        <v>0</v>
      </c>
      <c r="S303" s="200">
        <v>0</v>
      </c>
      <c r="T303" s="201">
        <f t="shared" si="13"/>
        <v>0</v>
      </c>
      <c r="AR303" s="202" t="s">
        <v>212</v>
      </c>
      <c r="AT303" s="202" t="s">
        <v>128</v>
      </c>
      <c r="AU303" s="202" t="s">
        <v>87</v>
      </c>
      <c r="AY303" s="16" t="s">
        <v>126</v>
      </c>
      <c r="BE303" s="203">
        <f t="shared" si="14"/>
        <v>0</v>
      </c>
      <c r="BF303" s="203">
        <f t="shared" si="15"/>
        <v>0</v>
      </c>
      <c r="BG303" s="203">
        <f t="shared" si="16"/>
        <v>0</v>
      </c>
      <c r="BH303" s="203">
        <f t="shared" si="17"/>
        <v>0</v>
      </c>
      <c r="BI303" s="203">
        <f t="shared" si="18"/>
        <v>0</v>
      </c>
      <c r="BJ303" s="16" t="s">
        <v>85</v>
      </c>
      <c r="BK303" s="203">
        <f t="shared" si="19"/>
        <v>0</v>
      </c>
      <c r="BL303" s="16" t="s">
        <v>212</v>
      </c>
      <c r="BM303" s="202" t="s">
        <v>501</v>
      </c>
    </row>
    <row r="304" spans="2:65" s="1" customFormat="1" ht="24" customHeight="1">
      <c r="B304" s="33"/>
      <c r="C304" s="191" t="s">
        <v>502</v>
      </c>
      <c r="D304" s="191" t="s">
        <v>128</v>
      </c>
      <c r="E304" s="192" t="s">
        <v>503</v>
      </c>
      <c r="F304" s="193" t="s">
        <v>504</v>
      </c>
      <c r="G304" s="194" t="s">
        <v>496</v>
      </c>
      <c r="H304" s="195">
        <v>1</v>
      </c>
      <c r="I304" s="196"/>
      <c r="J304" s="197">
        <f t="shared" si="10"/>
        <v>0</v>
      </c>
      <c r="K304" s="193" t="s">
        <v>132</v>
      </c>
      <c r="L304" s="37"/>
      <c r="M304" s="198" t="s">
        <v>1</v>
      </c>
      <c r="N304" s="199" t="s">
        <v>42</v>
      </c>
      <c r="O304" s="65"/>
      <c r="P304" s="200">
        <f t="shared" si="11"/>
        <v>0</v>
      </c>
      <c r="Q304" s="200">
        <v>0</v>
      </c>
      <c r="R304" s="200">
        <f t="shared" si="12"/>
        <v>0</v>
      </c>
      <c r="S304" s="200">
        <v>0</v>
      </c>
      <c r="T304" s="201">
        <f t="shared" si="13"/>
        <v>0</v>
      </c>
      <c r="AR304" s="202" t="s">
        <v>212</v>
      </c>
      <c r="AT304" s="202" t="s">
        <v>128</v>
      </c>
      <c r="AU304" s="202" t="s">
        <v>87</v>
      </c>
      <c r="AY304" s="16" t="s">
        <v>126</v>
      </c>
      <c r="BE304" s="203">
        <f t="shared" si="14"/>
        <v>0</v>
      </c>
      <c r="BF304" s="203">
        <f t="shared" si="15"/>
        <v>0</v>
      </c>
      <c r="BG304" s="203">
        <f t="shared" si="16"/>
        <v>0</v>
      </c>
      <c r="BH304" s="203">
        <f t="shared" si="17"/>
        <v>0</v>
      </c>
      <c r="BI304" s="203">
        <f t="shared" si="18"/>
        <v>0</v>
      </c>
      <c r="BJ304" s="16" t="s">
        <v>85</v>
      </c>
      <c r="BK304" s="203">
        <f t="shared" si="19"/>
        <v>0</v>
      </c>
      <c r="BL304" s="16" t="s">
        <v>212</v>
      </c>
      <c r="BM304" s="202" t="s">
        <v>505</v>
      </c>
    </row>
    <row r="305" spans="2:65" s="1" customFormat="1" ht="36" customHeight="1">
      <c r="B305" s="33"/>
      <c r="C305" s="191" t="s">
        <v>506</v>
      </c>
      <c r="D305" s="191" t="s">
        <v>128</v>
      </c>
      <c r="E305" s="192" t="s">
        <v>507</v>
      </c>
      <c r="F305" s="193" t="s">
        <v>508</v>
      </c>
      <c r="G305" s="194" t="s">
        <v>496</v>
      </c>
      <c r="H305" s="195">
        <v>13</v>
      </c>
      <c r="I305" s="196"/>
      <c r="J305" s="197">
        <f t="shared" si="10"/>
        <v>0</v>
      </c>
      <c r="K305" s="193" t="s">
        <v>132</v>
      </c>
      <c r="L305" s="37"/>
      <c r="M305" s="198" t="s">
        <v>1</v>
      </c>
      <c r="N305" s="199" t="s">
        <v>42</v>
      </c>
      <c r="O305" s="65"/>
      <c r="P305" s="200">
        <f t="shared" si="11"/>
        <v>0</v>
      </c>
      <c r="Q305" s="200">
        <v>0</v>
      </c>
      <c r="R305" s="200">
        <f t="shared" si="12"/>
        <v>0</v>
      </c>
      <c r="S305" s="200">
        <v>0</v>
      </c>
      <c r="T305" s="201">
        <f t="shared" si="13"/>
        <v>0</v>
      </c>
      <c r="AR305" s="202" t="s">
        <v>212</v>
      </c>
      <c r="AT305" s="202" t="s">
        <v>128</v>
      </c>
      <c r="AU305" s="202" t="s">
        <v>87</v>
      </c>
      <c r="AY305" s="16" t="s">
        <v>126</v>
      </c>
      <c r="BE305" s="203">
        <f t="shared" si="14"/>
        <v>0</v>
      </c>
      <c r="BF305" s="203">
        <f t="shared" si="15"/>
        <v>0</v>
      </c>
      <c r="BG305" s="203">
        <f t="shared" si="16"/>
        <v>0</v>
      </c>
      <c r="BH305" s="203">
        <f t="shared" si="17"/>
        <v>0</v>
      </c>
      <c r="BI305" s="203">
        <f t="shared" si="18"/>
        <v>0</v>
      </c>
      <c r="BJ305" s="16" t="s">
        <v>85</v>
      </c>
      <c r="BK305" s="203">
        <f t="shared" si="19"/>
        <v>0</v>
      </c>
      <c r="BL305" s="16" t="s">
        <v>212</v>
      </c>
      <c r="BM305" s="202" t="s">
        <v>509</v>
      </c>
    </row>
    <row r="306" spans="2:65" s="1" customFormat="1" ht="24" customHeight="1">
      <c r="B306" s="33"/>
      <c r="C306" s="191" t="s">
        <v>510</v>
      </c>
      <c r="D306" s="191" t="s">
        <v>128</v>
      </c>
      <c r="E306" s="192" t="s">
        <v>511</v>
      </c>
      <c r="F306" s="193" t="s">
        <v>512</v>
      </c>
      <c r="G306" s="194" t="s">
        <v>496</v>
      </c>
      <c r="H306" s="195">
        <v>1</v>
      </c>
      <c r="I306" s="196"/>
      <c r="J306" s="197">
        <f t="shared" si="10"/>
        <v>0</v>
      </c>
      <c r="K306" s="193" t="s">
        <v>132</v>
      </c>
      <c r="L306" s="37"/>
      <c r="M306" s="198" t="s">
        <v>1</v>
      </c>
      <c r="N306" s="199" t="s">
        <v>42</v>
      </c>
      <c r="O306" s="65"/>
      <c r="P306" s="200">
        <f t="shared" si="11"/>
        <v>0</v>
      </c>
      <c r="Q306" s="200">
        <v>0</v>
      </c>
      <c r="R306" s="200">
        <f t="shared" si="12"/>
        <v>0</v>
      </c>
      <c r="S306" s="200">
        <v>0</v>
      </c>
      <c r="T306" s="201">
        <f t="shared" si="13"/>
        <v>0</v>
      </c>
      <c r="AR306" s="202" t="s">
        <v>212</v>
      </c>
      <c r="AT306" s="202" t="s">
        <v>128</v>
      </c>
      <c r="AU306" s="202" t="s">
        <v>87</v>
      </c>
      <c r="AY306" s="16" t="s">
        <v>126</v>
      </c>
      <c r="BE306" s="203">
        <f t="shared" si="14"/>
        <v>0</v>
      </c>
      <c r="BF306" s="203">
        <f t="shared" si="15"/>
        <v>0</v>
      </c>
      <c r="BG306" s="203">
        <f t="shared" si="16"/>
        <v>0</v>
      </c>
      <c r="BH306" s="203">
        <f t="shared" si="17"/>
        <v>0</v>
      </c>
      <c r="BI306" s="203">
        <f t="shared" si="18"/>
        <v>0</v>
      </c>
      <c r="BJ306" s="16" t="s">
        <v>85</v>
      </c>
      <c r="BK306" s="203">
        <f t="shared" si="19"/>
        <v>0</v>
      </c>
      <c r="BL306" s="16" t="s">
        <v>212</v>
      </c>
      <c r="BM306" s="202" t="s">
        <v>513</v>
      </c>
    </row>
    <row r="307" spans="2:65" s="1" customFormat="1" ht="24" customHeight="1">
      <c r="B307" s="33"/>
      <c r="C307" s="191" t="s">
        <v>514</v>
      </c>
      <c r="D307" s="191" t="s">
        <v>128</v>
      </c>
      <c r="E307" s="192" t="s">
        <v>515</v>
      </c>
      <c r="F307" s="193" t="s">
        <v>516</v>
      </c>
      <c r="G307" s="194" t="s">
        <v>496</v>
      </c>
      <c r="H307" s="195">
        <v>1</v>
      </c>
      <c r="I307" s="196"/>
      <c r="J307" s="197">
        <f t="shared" si="10"/>
        <v>0</v>
      </c>
      <c r="K307" s="193" t="s">
        <v>132</v>
      </c>
      <c r="L307" s="37"/>
      <c r="M307" s="198" t="s">
        <v>1</v>
      </c>
      <c r="N307" s="199" t="s">
        <v>42</v>
      </c>
      <c r="O307" s="65"/>
      <c r="P307" s="200">
        <f t="shared" si="11"/>
        <v>0</v>
      </c>
      <c r="Q307" s="200">
        <v>0</v>
      </c>
      <c r="R307" s="200">
        <f t="shared" si="12"/>
        <v>0</v>
      </c>
      <c r="S307" s="200">
        <v>0</v>
      </c>
      <c r="T307" s="201">
        <f t="shared" si="13"/>
        <v>0</v>
      </c>
      <c r="AR307" s="202" t="s">
        <v>212</v>
      </c>
      <c r="AT307" s="202" t="s">
        <v>128</v>
      </c>
      <c r="AU307" s="202" t="s">
        <v>87</v>
      </c>
      <c r="AY307" s="16" t="s">
        <v>126</v>
      </c>
      <c r="BE307" s="203">
        <f t="shared" si="14"/>
        <v>0</v>
      </c>
      <c r="BF307" s="203">
        <f t="shared" si="15"/>
        <v>0</v>
      </c>
      <c r="BG307" s="203">
        <f t="shared" si="16"/>
        <v>0</v>
      </c>
      <c r="BH307" s="203">
        <f t="shared" si="17"/>
        <v>0</v>
      </c>
      <c r="BI307" s="203">
        <f t="shared" si="18"/>
        <v>0</v>
      </c>
      <c r="BJ307" s="16" t="s">
        <v>85</v>
      </c>
      <c r="BK307" s="203">
        <f t="shared" si="19"/>
        <v>0</v>
      </c>
      <c r="BL307" s="16" t="s">
        <v>212</v>
      </c>
      <c r="BM307" s="202" t="s">
        <v>517</v>
      </c>
    </row>
    <row r="308" spans="2:65" s="1" customFormat="1" ht="36" customHeight="1">
      <c r="B308" s="33"/>
      <c r="C308" s="191" t="s">
        <v>518</v>
      </c>
      <c r="D308" s="191" t="s">
        <v>128</v>
      </c>
      <c r="E308" s="192" t="s">
        <v>519</v>
      </c>
      <c r="F308" s="193" t="s">
        <v>520</v>
      </c>
      <c r="G308" s="194" t="s">
        <v>496</v>
      </c>
      <c r="H308" s="195">
        <v>13</v>
      </c>
      <c r="I308" s="196"/>
      <c r="J308" s="197">
        <f t="shared" si="10"/>
        <v>0</v>
      </c>
      <c r="K308" s="193" t="s">
        <v>132</v>
      </c>
      <c r="L308" s="37"/>
      <c r="M308" s="198" t="s">
        <v>1</v>
      </c>
      <c r="N308" s="199" t="s">
        <v>42</v>
      </c>
      <c r="O308" s="65"/>
      <c r="P308" s="200">
        <f t="shared" si="11"/>
        <v>0</v>
      </c>
      <c r="Q308" s="200">
        <v>0</v>
      </c>
      <c r="R308" s="200">
        <f t="shared" si="12"/>
        <v>0</v>
      </c>
      <c r="S308" s="200">
        <v>0</v>
      </c>
      <c r="T308" s="201">
        <f t="shared" si="13"/>
        <v>0</v>
      </c>
      <c r="AR308" s="202" t="s">
        <v>212</v>
      </c>
      <c r="AT308" s="202" t="s">
        <v>128</v>
      </c>
      <c r="AU308" s="202" t="s">
        <v>87</v>
      </c>
      <c r="AY308" s="16" t="s">
        <v>126</v>
      </c>
      <c r="BE308" s="203">
        <f t="shared" si="14"/>
        <v>0</v>
      </c>
      <c r="BF308" s="203">
        <f t="shared" si="15"/>
        <v>0</v>
      </c>
      <c r="BG308" s="203">
        <f t="shared" si="16"/>
        <v>0</v>
      </c>
      <c r="BH308" s="203">
        <f t="shared" si="17"/>
        <v>0</v>
      </c>
      <c r="BI308" s="203">
        <f t="shared" si="18"/>
        <v>0</v>
      </c>
      <c r="BJ308" s="16" t="s">
        <v>85</v>
      </c>
      <c r="BK308" s="203">
        <f t="shared" si="19"/>
        <v>0</v>
      </c>
      <c r="BL308" s="16" t="s">
        <v>212</v>
      </c>
      <c r="BM308" s="202" t="s">
        <v>521</v>
      </c>
    </row>
    <row r="309" spans="2:65" s="1" customFormat="1" ht="16.5" customHeight="1">
      <c r="B309" s="33"/>
      <c r="C309" s="191" t="s">
        <v>522</v>
      </c>
      <c r="D309" s="191" t="s">
        <v>128</v>
      </c>
      <c r="E309" s="192" t="s">
        <v>523</v>
      </c>
      <c r="F309" s="193" t="s">
        <v>524</v>
      </c>
      <c r="G309" s="194" t="s">
        <v>308</v>
      </c>
      <c r="H309" s="195">
        <v>1</v>
      </c>
      <c r="I309" s="196"/>
      <c r="J309" s="197">
        <f t="shared" si="10"/>
        <v>0</v>
      </c>
      <c r="K309" s="193" t="s">
        <v>1</v>
      </c>
      <c r="L309" s="37"/>
      <c r="M309" s="249" t="s">
        <v>1</v>
      </c>
      <c r="N309" s="250" t="s">
        <v>42</v>
      </c>
      <c r="O309" s="251"/>
      <c r="P309" s="252">
        <f t="shared" si="11"/>
        <v>0</v>
      </c>
      <c r="Q309" s="252">
        <v>0</v>
      </c>
      <c r="R309" s="252">
        <f t="shared" si="12"/>
        <v>0</v>
      </c>
      <c r="S309" s="252">
        <v>0</v>
      </c>
      <c r="T309" s="253">
        <f t="shared" si="13"/>
        <v>0</v>
      </c>
      <c r="AR309" s="202" t="s">
        <v>212</v>
      </c>
      <c r="AT309" s="202" t="s">
        <v>128</v>
      </c>
      <c r="AU309" s="202" t="s">
        <v>87</v>
      </c>
      <c r="AY309" s="16" t="s">
        <v>126</v>
      </c>
      <c r="BE309" s="203">
        <f t="shared" si="14"/>
        <v>0</v>
      </c>
      <c r="BF309" s="203">
        <f t="shared" si="15"/>
        <v>0</v>
      </c>
      <c r="BG309" s="203">
        <f t="shared" si="16"/>
        <v>0</v>
      </c>
      <c r="BH309" s="203">
        <f t="shared" si="17"/>
        <v>0</v>
      </c>
      <c r="BI309" s="203">
        <f t="shared" si="18"/>
        <v>0</v>
      </c>
      <c r="BJ309" s="16" t="s">
        <v>85</v>
      </c>
      <c r="BK309" s="203">
        <f t="shared" si="19"/>
        <v>0</v>
      </c>
      <c r="BL309" s="16" t="s">
        <v>212</v>
      </c>
      <c r="BM309" s="202" t="s">
        <v>525</v>
      </c>
    </row>
    <row r="310" spans="2:65" s="1" customFormat="1" ht="6.95" customHeight="1">
      <c r="B310" s="48"/>
      <c r="C310" s="49"/>
      <c r="D310" s="49"/>
      <c r="E310" s="49"/>
      <c r="F310" s="49"/>
      <c r="G310" s="49"/>
      <c r="H310" s="49"/>
      <c r="I310" s="141"/>
      <c r="J310" s="49"/>
      <c r="K310" s="49"/>
      <c r="L310" s="37"/>
    </row>
  </sheetData>
  <sheetProtection algorithmName="SHA-512" hashValue="1tcRBUxBORpe3l/xz1wxjR1QAzw1eW5cWqgBA/KBE678rkbsT2amKvE/Hli0l4vsXHSYZeySRJjqlSEtABr9CQ==" saltValue="a91QFfVTckG5WKE9Tl3/OdTrymL8uBoxfEoQ0yRTtmFU2Eby7qJVNCaCqOaK0ybz4Lcl8pI3skB9rOoRDc+7RA==" spinCount="100000" sheet="1" objects="1" scenarios="1" formatColumns="0" formatRows="0" autoFilter="0"/>
  <autoFilter ref="C127:K309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8"/>
  <sheetViews>
    <sheetView showGridLines="0" topLeftCell="A95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2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90</v>
      </c>
    </row>
    <row r="3" spans="2:46" ht="6.95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87</v>
      </c>
    </row>
    <row r="4" spans="2:46" ht="24.95" customHeight="1">
      <c r="B4" s="19"/>
      <c r="D4" s="106" t="s">
        <v>91</v>
      </c>
      <c r="L4" s="19"/>
      <c r="M4" s="10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8" t="s">
        <v>16</v>
      </c>
      <c r="L6" s="19"/>
    </row>
    <row r="7" spans="2:46" ht="16.5" customHeight="1">
      <c r="B7" s="19"/>
      <c r="E7" s="298" t="str">
        <f>'Rekapitulace stavby'!K6</f>
        <v>Plynofikace areálu - Zoo Zlín - Lešná</v>
      </c>
      <c r="F7" s="299"/>
      <c r="G7" s="299"/>
      <c r="H7" s="299"/>
      <c r="L7" s="19"/>
    </row>
    <row r="8" spans="2:46" s="1" customFormat="1" ht="12" customHeight="1">
      <c r="B8" s="37"/>
      <c r="D8" s="108" t="s">
        <v>92</v>
      </c>
      <c r="I8" s="109"/>
      <c r="L8" s="37"/>
    </row>
    <row r="9" spans="2:46" s="1" customFormat="1" ht="36.950000000000003" customHeight="1">
      <c r="B9" s="37"/>
      <c r="E9" s="300" t="s">
        <v>526</v>
      </c>
      <c r="F9" s="301"/>
      <c r="G9" s="301"/>
      <c r="H9" s="301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>
        <f>'Rekapitulace stavby'!AN8</f>
        <v>0</v>
      </c>
      <c r="L12" s="37"/>
    </row>
    <row r="13" spans="2:46" s="1" customFormat="1" ht="10.9" customHeight="1">
      <c r="B13" s="37"/>
      <c r="I13" s="109"/>
      <c r="L13" s="37"/>
    </row>
    <row r="14" spans="2:46" s="1" customFormat="1" ht="12" customHeight="1">
      <c r="B14" s="37"/>
      <c r="D14" s="108" t="s">
        <v>23</v>
      </c>
      <c r="I14" s="111" t="s">
        <v>24</v>
      </c>
      <c r="J14" s="110" t="s">
        <v>25</v>
      </c>
      <c r="L14" s="37"/>
    </row>
    <row r="15" spans="2:46" s="1" customFormat="1" ht="18" customHeight="1">
      <c r="B15" s="37"/>
      <c r="E15" s="110" t="s">
        <v>26</v>
      </c>
      <c r="I15" s="111" t="s">
        <v>27</v>
      </c>
      <c r="J15" s="110" t="s">
        <v>28</v>
      </c>
      <c r="L15" s="37"/>
    </row>
    <row r="16" spans="2:46" s="1" customFormat="1" ht="6.95" customHeight="1">
      <c r="B16" s="37"/>
      <c r="I16" s="109"/>
      <c r="L16" s="37"/>
    </row>
    <row r="17" spans="2:12" s="1" customFormat="1" ht="12" customHeight="1">
      <c r="B17" s="37"/>
      <c r="D17" s="108" t="s">
        <v>29</v>
      </c>
      <c r="I17" s="111" t="s">
        <v>24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2" t="str">
        <f>'Rekapitulace stavby'!E14</f>
        <v>Vyplň údaj</v>
      </c>
      <c r="F18" s="303"/>
      <c r="G18" s="303"/>
      <c r="H18" s="303"/>
      <c r="I18" s="111" t="s">
        <v>27</v>
      </c>
      <c r="J18" s="29" t="str">
        <f>'Rekapitulace stavby'!AN14</f>
        <v>Vyplň údaj</v>
      </c>
      <c r="L18" s="37"/>
    </row>
    <row r="19" spans="2:12" s="1" customFormat="1" ht="6.95" customHeight="1">
      <c r="B19" s="37"/>
      <c r="I19" s="109"/>
      <c r="L19" s="37"/>
    </row>
    <row r="20" spans="2:12" s="1" customFormat="1" ht="12" customHeight="1">
      <c r="B20" s="37"/>
      <c r="D20" s="108" t="s">
        <v>31</v>
      </c>
      <c r="I20" s="111" t="s">
        <v>24</v>
      </c>
      <c r="J20" s="110" t="s">
        <v>32</v>
      </c>
      <c r="L20" s="37"/>
    </row>
    <row r="21" spans="2:12" s="1" customFormat="1" ht="18" customHeight="1">
      <c r="B21" s="37"/>
      <c r="E21" s="110" t="s">
        <v>33</v>
      </c>
      <c r="I21" s="111" t="s">
        <v>27</v>
      </c>
      <c r="J21" s="110" t="s">
        <v>34</v>
      </c>
      <c r="L21" s="37"/>
    </row>
    <row r="22" spans="2:12" s="1" customFormat="1" ht="6.95" customHeight="1">
      <c r="B22" s="37"/>
      <c r="I22" s="109"/>
      <c r="L22" s="37"/>
    </row>
    <row r="23" spans="2:12" s="1" customFormat="1" ht="12" customHeight="1">
      <c r="B23" s="37"/>
      <c r="D23" s="108" t="s">
        <v>35</v>
      </c>
      <c r="I23" s="111" t="s">
        <v>24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27</v>
      </c>
      <c r="J24" s="110" t="str">
        <f>IF('Rekapitulace stavby'!AN20="","",'Rekapitulace stavby'!AN20)</f>
        <v/>
      </c>
      <c r="L24" s="37"/>
    </row>
    <row r="25" spans="2:12" s="1" customFormat="1" ht="6.95" customHeight="1">
      <c r="B25" s="37"/>
      <c r="I25" s="109"/>
      <c r="L25" s="37"/>
    </row>
    <row r="26" spans="2:12" s="1" customFormat="1" ht="12" customHeight="1">
      <c r="B26" s="37"/>
      <c r="D26" s="108" t="s">
        <v>36</v>
      </c>
      <c r="I26" s="109"/>
      <c r="L26" s="37"/>
    </row>
    <row r="27" spans="2:12" s="7" customFormat="1" ht="16.5" customHeight="1">
      <c r="B27" s="113"/>
      <c r="E27" s="304" t="s">
        <v>1</v>
      </c>
      <c r="F27" s="304"/>
      <c r="G27" s="304"/>
      <c r="H27" s="304"/>
      <c r="I27" s="114"/>
      <c r="L27" s="113"/>
    </row>
    <row r="28" spans="2:12" s="1" customFormat="1" ht="6.95" customHeight="1">
      <c r="B28" s="37"/>
      <c r="I28" s="109"/>
      <c r="L28" s="37"/>
    </row>
    <row r="29" spans="2:12" s="1" customFormat="1" ht="6.95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37</v>
      </c>
      <c r="I30" s="109"/>
      <c r="J30" s="117">
        <f>ROUND(J117, 2)</f>
        <v>0</v>
      </c>
      <c r="L30" s="37"/>
    </row>
    <row r="31" spans="2:12" s="1" customFormat="1" ht="6.95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5" customHeight="1">
      <c r="B32" s="37"/>
      <c r="F32" s="118" t="s">
        <v>39</v>
      </c>
      <c r="I32" s="119" t="s">
        <v>38</v>
      </c>
      <c r="J32" s="118" t="s">
        <v>40</v>
      </c>
      <c r="L32" s="37"/>
    </row>
    <row r="33" spans="2:12" s="1" customFormat="1" ht="14.45" customHeight="1">
      <c r="B33" s="37"/>
      <c r="D33" s="120" t="s">
        <v>41</v>
      </c>
      <c r="E33" s="108" t="s">
        <v>42</v>
      </c>
      <c r="F33" s="121">
        <f>ROUND((SUM(BE117:BE127)),  2)</f>
        <v>0</v>
      </c>
      <c r="I33" s="122">
        <v>0.21</v>
      </c>
      <c r="J33" s="121">
        <f>ROUND(((SUM(BE117:BE127))*I33),  2)</f>
        <v>0</v>
      </c>
      <c r="L33" s="37"/>
    </row>
    <row r="34" spans="2:12" s="1" customFormat="1" ht="14.45" customHeight="1">
      <c r="B34" s="37"/>
      <c r="E34" s="108" t="s">
        <v>43</v>
      </c>
      <c r="F34" s="121">
        <f>ROUND((SUM(BF117:BF127)),  2)</f>
        <v>0</v>
      </c>
      <c r="I34" s="122">
        <v>0.15</v>
      </c>
      <c r="J34" s="121">
        <f>ROUND(((SUM(BF117:BF127))*I34),  2)</f>
        <v>0</v>
      </c>
      <c r="L34" s="37"/>
    </row>
    <row r="35" spans="2:12" s="1" customFormat="1" ht="14.45" hidden="1" customHeight="1">
      <c r="B35" s="37"/>
      <c r="E35" s="108" t="s">
        <v>44</v>
      </c>
      <c r="F35" s="121">
        <f>ROUND((SUM(BG117:BG127)),  2)</f>
        <v>0</v>
      </c>
      <c r="I35" s="122">
        <v>0.21</v>
      </c>
      <c r="J35" s="121">
        <f>0</f>
        <v>0</v>
      </c>
      <c r="L35" s="37"/>
    </row>
    <row r="36" spans="2:12" s="1" customFormat="1" ht="14.45" hidden="1" customHeight="1">
      <c r="B36" s="37"/>
      <c r="E36" s="108" t="s">
        <v>45</v>
      </c>
      <c r="F36" s="121">
        <f>ROUND((SUM(BH117:BH127)),  2)</f>
        <v>0</v>
      </c>
      <c r="I36" s="122">
        <v>0.15</v>
      </c>
      <c r="J36" s="121">
        <f>0</f>
        <v>0</v>
      </c>
      <c r="L36" s="37"/>
    </row>
    <row r="37" spans="2:12" s="1" customFormat="1" ht="14.45" hidden="1" customHeight="1">
      <c r="B37" s="37"/>
      <c r="E37" s="108" t="s">
        <v>46</v>
      </c>
      <c r="F37" s="121">
        <f>ROUND((SUM(BI117:BI127)),  2)</f>
        <v>0</v>
      </c>
      <c r="I37" s="122">
        <v>0</v>
      </c>
      <c r="J37" s="121">
        <f>0</f>
        <v>0</v>
      </c>
      <c r="L37" s="37"/>
    </row>
    <row r="38" spans="2:12" s="1" customFormat="1" ht="6.95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47</v>
      </c>
      <c r="E39" s="125"/>
      <c r="F39" s="125"/>
      <c r="G39" s="126" t="s">
        <v>48</v>
      </c>
      <c r="H39" s="127" t="s">
        <v>49</v>
      </c>
      <c r="I39" s="128"/>
      <c r="J39" s="129">
        <f>SUM(J30:J37)</f>
        <v>0</v>
      </c>
      <c r="K39" s="130"/>
      <c r="L39" s="37"/>
    </row>
    <row r="40" spans="2:12" s="1" customFormat="1" ht="14.45" customHeight="1">
      <c r="B40" s="37"/>
      <c r="I40" s="109"/>
      <c r="L40" s="37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7"/>
      <c r="D50" s="131" t="s">
        <v>50</v>
      </c>
      <c r="E50" s="132"/>
      <c r="F50" s="132"/>
      <c r="G50" s="131" t="s">
        <v>51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7"/>
      <c r="D61" s="134" t="s">
        <v>52</v>
      </c>
      <c r="E61" s="135"/>
      <c r="F61" s="136" t="s">
        <v>53</v>
      </c>
      <c r="G61" s="134" t="s">
        <v>52</v>
      </c>
      <c r="H61" s="135"/>
      <c r="I61" s="137"/>
      <c r="J61" s="138" t="s">
        <v>53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7"/>
      <c r="D65" s="131" t="s">
        <v>54</v>
      </c>
      <c r="E65" s="132"/>
      <c r="F65" s="132"/>
      <c r="G65" s="131" t="s">
        <v>55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7"/>
      <c r="D76" s="134" t="s">
        <v>52</v>
      </c>
      <c r="E76" s="135"/>
      <c r="F76" s="136" t="s">
        <v>53</v>
      </c>
      <c r="G76" s="134" t="s">
        <v>52</v>
      </c>
      <c r="H76" s="135"/>
      <c r="I76" s="137"/>
      <c r="J76" s="138" t="s">
        <v>53</v>
      </c>
      <c r="K76" s="135"/>
      <c r="L76" s="37"/>
    </row>
    <row r="77" spans="2:12" s="1" customFormat="1" ht="14.45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5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5" customHeight="1">
      <c r="B82" s="33"/>
      <c r="C82" s="22" t="s">
        <v>94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5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16.5" customHeight="1">
      <c r="B85" s="33"/>
      <c r="C85" s="34"/>
      <c r="D85" s="34"/>
      <c r="E85" s="296" t="str">
        <f>E7</f>
        <v>Plynofikace areálu - Zoo Zlín - Lešná</v>
      </c>
      <c r="F85" s="297"/>
      <c r="G85" s="297"/>
      <c r="H85" s="297"/>
      <c r="I85" s="109"/>
      <c r="J85" s="34"/>
      <c r="K85" s="34"/>
      <c r="L85" s="37"/>
    </row>
    <row r="86" spans="2:47" s="1" customFormat="1" ht="12" customHeight="1">
      <c r="B86" s="33"/>
      <c r="C86" s="28" t="s">
        <v>92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9" t="str">
        <f>E9</f>
        <v>19-339-2 - Vedlejší rozpočtové náklady</v>
      </c>
      <c r="F87" s="295"/>
      <c r="G87" s="295"/>
      <c r="H87" s="295"/>
      <c r="I87" s="109"/>
      <c r="J87" s="34"/>
      <c r="K87" s="34"/>
      <c r="L87" s="37"/>
    </row>
    <row r="88" spans="2:47" s="1" customFormat="1" ht="6.95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>
        <f>IF(J12="","",J12)</f>
        <v>0</v>
      </c>
      <c r="K89" s="34"/>
      <c r="L89" s="37"/>
    </row>
    <row r="90" spans="2:47" s="1" customFormat="1" ht="6.95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2" customHeight="1">
      <c r="B91" s="33"/>
      <c r="C91" s="28" t="s">
        <v>23</v>
      </c>
      <c r="D91" s="34"/>
      <c r="E91" s="34"/>
      <c r="F91" s="26" t="str">
        <f>E15</f>
        <v>ZOO a zámek Zlín-Lešná, příspěvková organizace</v>
      </c>
      <c r="G91" s="34"/>
      <c r="H91" s="34"/>
      <c r="I91" s="111" t="s">
        <v>31</v>
      </c>
      <c r="J91" s="31" t="str">
        <f>E21</f>
        <v>Ing. Tomáš Můčka</v>
      </c>
      <c r="K91" s="34"/>
      <c r="L91" s="37"/>
    </row>
    <row r="92" spans="2:47" s="1" customFormat="1" ht="15.2" customHeight="1">
      <c r="B92" s="33"/>
      <c r="C92" s="28" t="s">
        <v>29</v>
      </c>
      <c r="D92" s="34"/>
      <c r="E92" s="34"/>
      <c r="F92" s="26" t="str">
        <f>IF(E18="","",E18)</f>
        <v>Vyplň údaj</v>
      </c>
      <c r="G92" s="34"/>
      <c r="H92" s="34"/>
      <c r="I92" s="111" t="s">
        <v>35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95</v>
      </c>
      <c r="D94" s="146"/>
      <c r="E94" s="146"/>
      <c r="F94" s="146"/>
      <c r="G94" s="146"/>
      <c r="H94" s="146"/>
      <c r="I94" s="147"/>
      <c r="J94" s="148" t="s">
        <v>96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" customHeight="1">
      <c r="B96" s="33"/>
      <c r="C96" s="149" t="s">
        <v>97</v>
      </c>
      <c r="D96" s="34"/>
      <c r="E96" s="34"/>
      <c r="F96" s="34"/>
      <c r="G96" s="34"/>
      <c r="H96" s="34"/>
      <c r="I96" s="109"/>
      <c r="J96" s="78">
        <f>J117</f>
        <v>0</v>
      </c>
      <c r="K96" s="34"/>
      <c r="L96" s="37"/>
      <c r="AU96" s="16" t="s">
        <v>98</v>
      </c>
    </row>
    <row r="97" spans="2:12" s="8" customFormat="1" ht="24.95" customHeight="1">
      <c r="B97" s="150"/>
      <c r="C97" s="151"/>
      <c r="D97" s="152" t="s">
        <v>527</v>
      </c>
      <c r="E97" s="153"/>
      <c r="F97" s="153"/>
      <c r="G97" s="153"/>
      <c r="H97" s="153"/>
      <c r="I97" s="154"/>
      <c r="J97" s="155">
        <f>J118</f>
        <v>0</v>
      </c>
      <c r="K97" s="151"/>
      <c r="L97" s="156"/>
    </row>
    <row r="98" spans="2:12" s="1" customFormat="1" ht="21.75" customHeight="1">
      <c r="B98" s="33"/>
      <c r="C98" s="34"/>
      <c r="D98" s="34"/>
      <c r="E98" s="34"/>
      <c r="F98" s="34"/>
      <c r="G98" s="34"/>
      <c r="H98" s="34"/>
      <c r="I98" s="109"/>
      <c r="J98" s="34"/>
      <c r="K98" s="34"/>
      <c r="L98" s="37"/>
    </row>
    <row r="99" spans="2:12" s="1" customFormat="1" ht="6.95" customHeight="1">
      <c r="B99" s="48"/>
      <c r="C99" s="49"/>
      <c r="D99" s="49"/>
      <c r="E99" s="49"/>
      <c r="F99" s="49"/>
      <c r="G99" s="49"/>
      <c r="H99" s="49"/>
      <c r="I99" s="141"/>
      <c r="J99" s="49"/>
      <c r="K99" s="49"/>
      <c r="L99" s="37"/>
    </row>
    <row r="103" spans="2:12" s="1" customFormat="1" ht="6.95" customHeight="1">
      <c r="B103" s="50"/>
      <c r="C103" s="51"/>
      <c r="D103" s="51"/>
      <c r="E103" s="51"/>
      <c r="F103" s="51"/>
      <c r="G103" s="51"/>
      <c r="H103" s="51"/>
      <c r="I103" s="144"/>
      <c r="J103" s="51"/>
      <c r="K103" s="51"/>
      <c r="L103" s="37"/>
    </row>
    <row r="104" spans="2:12" s="1" customFormat="1" ht="24.95" customHeight="1">
      <c r="B104" s="33"/>
      <c r="C104" s="22" t="s">
        <v>111</v>
      </c>
      <c r="D104" s="34"/>
      <c r="E104" s="34"/>
      <c r="F104" s="34"/>
      <c r="G104" s="34"/>
      <c r="H104" s="34"/>
      <c r="I104" s="109"/>
      <c r="J104" s="34"/>
      <c r="K104" s="34"/>
      <c r="L104" s="37"/>
    </row>
    <row r="105" spans="2:12" s="1" customFormat="1" ht="6.95" customHeight="1">
      <c r="B105" s="33"/>
      <c r="C105" s="34"/>
      <c r="D105" s="34"/>
      <c r="E105" s="34"/>
      <c r="F105" s="34"/>
      <c r="G105" s="34"/>
      <c r="H105" s="34"/>
      <c r="I105" s="109"/>
      <c r="J105" s="34"/>
      <c r="K105" s="34"/>
      <c r="L105" s="37"/>
    </row>
    <row r="106" spans="2:12" s="1" customFormat="1" ht="12" customHeight="1">
      <c r="B106" s="33"/>
      <c r="C106" s="28" t="s">
        <v>16</v>
      </c>
      <c r="D106" s="34"/>
      <c r="E106" s="34"/>
      <c r="F106" s="34"/>
      <c r="G106" s="34"/>
      <c r="H106" s="34"/>
      <c r="I106" s="109"/>
      <c r="J106" s="34"/>
      <c r="K106" s="34"/>
      <c r="L106" s="37"/>
    </row>
    <row r="107" spans="2:12" s="1" customFormat="1" ht="16.5" customHeight="1">
      <c r="B107" s="33"/>
      <c r="C107" s="34"/>
      <c r="D107" s="34"/>
      <c r="E107" s="296" t="str">
        <f>E7</f>
        <v>Plynofikace areálu - Zoo Zlín - Lešná</v>
      </c>
      <c r="F107" s="297"/>
      <c r="G107" s="297"/>
      <c r="H107" s="297"/>
      <c r="I107" s="109"/>
      <c r="J107" s="34"/>
      <c r="K107" s="34"/>
      <c r="L107" s="37"/>
    </row>
    <row r="108" spans="2:12" s="1" customFormat="1" ht="12" customHeight="1">
      <c r="B108" s="33"/>
      <c r="C108" s="28" t="s">
        <v>92</v>
      </c>
      <c r="D108" s="34"/>
      <c r="E108" s="34"/>
      <c r="F108" s="34"/>
      <c r="G108" s="34"/>
      <c r="H108" s="34"/>
      <c r="I108" s="109"/>
      <c r="J108" s="34"/>
      <c r="K108" s="34"/>
      <c r="L108" s="37"/>
    </row>
    <row r="109" spans="2:12" s="1" customFormat="1" ht="16.5" customHeight="1">
      <c r="B109" s="33"/>
      <c r="C109" s="34"/>
      <c r="D109" s="34"/>
      <c r="E109" s="279" t="str">
        <f>E9</f>
        <v>19-339-2 - Vedlejší rozpočtové náklady</v>
      </c>
      <c r="F109" s="295"/>
      <c r="G109" s="295"/>
      <c r="H109" s="295"/>
      <c r="I109" s="109"/>
      <c r="J109" s="34"/>
      <c r="K109" s="34"/>
      <c r="L109" s="37"/>
    </row>
    <row r="110" spans="2:12" s="1" customFormat="1" ht="6.95" customHeight="1">
      <c r="B110" s="33"/>
      <c r="C110" s="34"/>
      <c r="D110" s="34"/>
      <c r="E110" s="34"/>
      <c r="F110" s="34"/>
      <c r="G110" s="34"/>
      <c r="H110" s="34"/>
      <c r="I110" s="109"/>
      <c r="J110" s="34"/>
      <c r="K110" s="34"/>
      <c r="L110" s="37"/>
    </row>
    <row r="111" spans="2:12" s="1" customFormat="1" ht="12" customHeight="1">
      <c r="B111" s="33"/>
      <c r="C111" s="28" t="s">
        <v>20</v>
      </c>
      <c r="D111" s="34"/>
      <c r="E111" s="34"/>
      <c r="F111" s="26" t="str">
        <f>F12</f>
        <v xml:space="preserve"> </v>
      </c>
      <c r="G111" s="34"/>
      <c r="H111" s="34"/>
      <c r="I111" s="111" t="s">
        <v>22</v>
      </c>
      <c r="J111" s="60">
        <f>IF(J12="","",J12)</f>
        <v>0</v>
      </c>
      <c r="K111" s="34"/>
      <c r="L111" s="37"/>
    </row>
    <row r="112" spans="2:12" s="1" customFormat="1" ht="6.95" customHeight="1">
      <c r="B112" s="33"/>
      <c r="C112" s="34"/>
      <c r="D112" s="34"/>
      <c r="E112" s="34"/>
      <c r="F112" s="34"/>
      <c r="G112" s="34"/>
      <c r="H112" s="34"/>
      <c r="I112" s="109"/>
      <c r="J112" s="34"/>
      <c r="K112" s="34"/>
      <c r="L112" s="37"/>
    </row>
    <row r="113" spans="2:65" s="1" customFormat="1" ht="15.2" customHeight="1">
      <c r="B113" s="33"/>
      <c r="C113" s="28" t="s">
        <v>23</v>
      </c>
      <c r="D113" s="34"/>
      <c r="E113" s="34"/>
      <c r="F113" s="26" t="str">
        <f>E15</f>
        <v>ZOO a zámek Zlín-Lešná, příspěvková organizace</v>
      </c>
      <c r="G113" s="34"/>
      <c r="H113" s="34"/>
      <c r="I113" s="111" t="s">
        <v>31</v>
      </c>
      <c r="J113" s="31" t="str">
        <f>E21</f>
        <v>Ing. Tomáš Můčka</v>
      </c>
      <c r="K113" s="34"/>
      <c r="L113" s="37"/>
    </row>
    <row r="114" spans="2:65" s="1" customFormat="1" ht="15.2" customHeight="1">
      <c r="B114" s="33"/>
      <c r="C114" s="28" t="s">
        <v>29</v>
      </c>
      <c r="D114" s="34"/>
      <c r="E114" s="34"/>
      <c r="F114" s="26" t="str">
        <f>IF(E18="","",E18)</f>
        <v>Vyplň údaj</v>
      </c>
      <c r="G114" s="34"/>
      <c r="H114" s="34"/>
      <c r="I114" s="111" t="s">
        <v>35</v>
      </c>
      <c r="J114" s="31" t="str">
        <f>E24</f>
        <v xml:space="preserve"> </v>
      </c>
      <c r="K114" s="34"/>
      <c r="L114" s="37"/>
    </row>
    <row r="115" spans="2:65" s="1" customFormat="1" ht="10.35" customHeight="1">
      <c r="B115" s="33"/>
      <c r="C115" s="34"/>
      <c r="D115" s="34"/>
      <c r="E115" s="34"/>
      <c r="F115" s="34"/>
      <c r="G115" s="34"/>
      <c r="H115" s="34"/>
      <c r="I115" s="109"/>
      <c r="J115" s="34"/>
      <c r="K115" s="34"/>
      <c r="L115" s="37"/>
    </row>
    <row r="116" spans="2:65" s="10" customFormat="1" ht="29.25" customHeight="1">
      <c r="B116" s="164"/>
      <c r="C116" s="165" t="s">
        <v>112</v>
      </c>
      <c r="D116" s="166" t="s">
        <v>62</v>
      </c>
      <c r="E116" s="166" t="s">
        <v>58</v>
      </c>
      <c r="F116" s="166" t="s">
        <v>59</v>
      </c>
      <c r="G116" s="166" t="s">
        <v>113</v>
      </c>
      <c r="H116" s="166" t="s">
        <v>114</v>
      </c>
      <c r="I116" s="167" t="s">
        <v>115</v>
      </c>
      <c r="J116" s="168" t="s">
        <v>96</v>
      </c>
      <c r="K116" s="169" t="s">
        <v>116</v>
      </c>
      <c r="L116" s="170"/>
      <c r="M116" s="69" t="s">
        <v>1</v>
      </c>
      <c r="N116" s="70" t="s">
        <v>41</v>
      </c>
      <c r="O116" s="70" t="s">
        <v>117</v>
      </c>
      <c r="P116" s="70" t="s">
        <v>118</v>
      </c>
      <c r="Q116" s="70" t="s">
        <v>119</v>
      </c>
      <c r="R116" s="70" t="s">
        <v>120</v>
      </c>
      <c r="S116" s="70" t="s">
        <v>121</v>
      </c>
      <c r="T116" s="71" t="s">
        <v>122</v>
      </c>
    </row>
    <row r="117" spans="2:65" s="1" customFormat="1" ht="22.9" customHeight="1">
      <c r="B117" s="33"/>
      <c r="C117" s="76" t="s">
        <v>123</v>
      </c>
      <c r="D117" s="34"/>
      <c r="E117" s="34"/>
      <c r="F117" s="34"/>
      <c r="G117" s="34"/>
      <c r="H117" s="34"/>
      <c r="I117" s="109"/>
      <c r="J117" s="171">
        <f>BK117</f>
        <v>0</v>
      </c>
      <c r="K117" s="34"/>
      <c r="L117" s="37"/>
      <c r="M117" s="72"/>
      <c r="N117" s="73"/>
      <c r="O117" s="73"/>
      <c r="P117" s="172">
        <f>P118</f>
        <v>0</v>
      </c>
      <c r="Q117" s="73"/>
      <c r="R117" s="172">
        <f>R118</f>
        <v>0</v>
      </c>
      <c r="S117" s="73"/>
      <c r="T117" s="173">
        <f>T118</f>
        <v>0</v>
      </c>
      <c r="AT117" s="16" t="s">
        <v>76</v>
      </c>
      <c r="AU117" s="16" t="s">
        <v>98</v>
      </c>
      <c r="BK117" s="174">
        <f>BK118</f>
        <v>0</v>
      </c>
    </row>
    <row r="118" spans="2:65" s="11" customFormat="1" ht="25.9" customHeight="1">
      <c r="B118" s="175"/>
      <c r="C118" s="176"/>
      <c r="D118" s="177" t="s">
        <v>76</v>
      </c>
      <c r="E118" s="178" t="s">
        <v>528</v>
      </c>
      <c r="F118" s="178" t="s">
        <v>89</v>
      </c>
      <c r="G118" s="176"/>
      <c r="H118" s="176"/>
      <c r="I118" s="179"/>
      <c r="J118" s="180">
        <f>BK118</f>
        <v>0</v>
      </c>
      <c r="K118" s="176"/>
      <c r="L118" s="181"/>
      <c r="M118" s="182"/>
      <c r="N118" s="183"/>
      <c r="O118" s="183"/>
      <c r="P118" s="184">
        <f>SUM(P119:P127)</f>
        <v>0</v>
      </c>
      <c r="Q118" s="183"/>
      <c r="R118" s="184">
        <f>SUM(R119:R127)</f>
        <v>0</v>
      </c>
      <c r="S118" s="183"/>
      <c r="T118" s="185">
        <f>SUM(T119:T127)</f>
        <v>0</v>
      </c>
      <c r="AR118" s="186" t="s">
        <v>159</v>
      </c>
      <c r="AT118" s="187" t="s">
        <v>76</v>
      </c>
      <c r="AU118" s="187" t="s">
        <v>77</v>
      </c>
      <c r="AY118" s="186" t="s">
        <v>126</v>
      </c>
      <c r="BK118" s="188">
        <f>SUM(BK119:BK127)</f>
        <v>0</v>
      </c>
    </row>
    <row r="119" spans="2:65" s="1" customFormat="1" ht="16.5" customHeight="1">
      <c r="B119" s="33"/>
      <c r="C119" s="191" t="s">
        <v>87</v>
      </c>
      <c r="D119" s="191" t="s">
        <v>128</v>
      </c>
      <c r="E119" s="192" t="s">
        <v>462</v>
      </c>
      <c r="F119" s="193" t="s">
        <v>529</v>
      </c>
      <c r="G119" s="194" t="s">
        <v>308</v>
      </c>
      <c r="H119" s="195">
        <v>1</v>
      </c>
      <c r="I119" s="196"/>
      <c r="J119" s="197">
        <f t="shared" ref="J119:J127" si="0">ROUND(I119*H119,2)</f>
        <v>0</v>
      </c>
      <c r="K119" s="193" t="s">
        <v>1</v>
      </c>
      <c r="L119" s="37"/>
      <c r="M119" s="198" t="s">
        <v>1</v>
      </c>
      <c r="N119" s="199" t="s">
        <v>42</v>
      </c>
      <c r="O119" s="65"/>
      <c r="P119" s="200">
        <f t="shared" ref="P119:P127" si="1">O119*H119</f>
        <v>0</v>
      </c>
      <c r="Q119" s="200">
        <v>0</v>
      </c>
      <c r="R119" s="200">
        <f t="shared" ref="R119:R127" si="2">Q119*H119</f>
        <v>0</v>
      </c>
      <c r="S119" s="200">
        <v>0</v>
      </c>
      <c r="T119" s="201">
        <f t="shared" ref="T119:T127" si="3">S119*H119</f>
        <v>0</v>
      </c>
      <c r="AR119" s="202" t="s">
        <v>133</v>
      </c>
      <c r="AT119" s="202" t="s">
        <v>128</v>
      </c>
      <c r="AU119" s="202" t="s">
        <v>85</v>
      </c>
      <c r="AY119" s="16" t="s">
        <v>126</v>
      </c>
      <c r="BE119" s="203">
        <f t="shared" ref="BE119:BE127" si="4">IF(N119="základní",J119,0)</f>
        <v>0</v>
      </c>
      <c r="BF119" s="203">
        <f t="shared" ref="BF119:BF127" si="5">IF(N119="snížená",J119,0)</f>
        <v>0</v>
      </c>
      <c r="BG119" s="203">
        <f t="shared" ref="BG119:BG127" si="6">IF(N119="zákl. přenesená",J119,0)</f>
        <v>0</v>
      </c>
      <c r="BH119" s="203">
        <f t="shared" ref="BH119:BH127" si="7">IF(N119="sníž. přenesená",J119,0)</f>
        <v>0</v>
      </c>
      <c r="BI119" s="203">
        <f t="shared" ref="BI119:BI127" si="8">IF(N119="nulová",J119,0)</f>
        <v>0</v>
      </c>
      <c r="BJ119" s="16" t="s">
        <v>85</v>
      </c>
      <c r="BK119" s="203">
        <f t="shared" ref="BK119:BK127" si="9">ROUND(I119*H119,2)</f>
        <v>0</v>
      </c>
      <c r="BL119" s="16" t="s">
        <v>133</v>
      </c>
      <c r="BM119" s="202" t="s">
        <v>530</v>
      </c>
    </row>
    <row r="120" spans="2:65" s="1" customFormat="1" ht="16.5" customHeight="1">
      <c r="B120" s="33"/>
      <c r="C120" s="191" t="s">
        <v>146</v>
      </c>
      <c r="D120" s="191" t="s">
        <v>128</v>
      </c>
      <c r="E120" s="192" t="s">
        <v>466</v>
      </c>
      <c r="F120" s="193" t="s">
        <v>531</v>
      </c>
      <c r="G120" s="194" t="s">
        <v>308</v>
      </c>
      <c r="H120" s="195">
        <v>1</v>
      </c>
      <c r="I120" s="196"/>
      <c r="J120" s="197">
        <f t="shared" si="0"/>
        <v>0</v>
      </c>
      <c r="K120" s="193" t="s">
        <v>1</v>
      </c>
      <c r="L120" s="37"/>
      <c r="M120" s="198" t="s">
        <v>1</v>
      </c>
      <c r="N120" s="199" t="s">
        <v>42</v>
      </c>
      <c r="O120" s="65"/>
      <c r="P120" s="200">
        <f t="shared" si="1"/>
        <v>0</v>
      </c>
      <c r="Q120" s="200">
        <v>0</v>
      </c>
      <c r="R120" s="200">
        <f t="shared" si="2"/>
        <v>0</v>
      </c>
      <c r="S120" s="200">
        <v>0</v>
      </c>
      <c r="T120" s="201">
        <f t="shared" si="3"/>
        <v>0</v>
      </c>
      <c r="AR120" s="202" t="s">
        <v>133</v>
      </c>
      <c r="AT120" s="202" t="s">
        <v>128</v>
      </c>
      <c r="AU120" s="202" t="s">
        <v>85</v>
      </c>
      <c r="AY120" s="16" t="s">
        <v>126</v>
      </c>
      <c r="BE120" s="203">
        <f t="shared" si="4"/>
        <v>0</v>
      </c>
      <c r="BF120" s="203">
        <f t="shared" si="5"/>
        <v>0</v>
      </c>
      <c r="BG120" s="203">
        <f t="shared" si="6"/>
        <v>0</v>
      </c>
      <c r="BH120" s="203">
        <f t="shared" si="7"/>
        <v>0</v>
      </c>
      <c r="BI120" s="203">
        <f t="shared" si="8"/>
        <v>0</v>
      </c>
      <c r="BJ120" s="16" t="s">
        <v>85</v>
      </c>
      <c r="BK120" s="203">
        <f t="shared" si="9"/>
        <v>0</v>
      </c>
      <c r="BL120" s="16" t="s">
        <v>133</v>
      </c>
      <c r="BM120" s="202" t="s">
        <v>532</v>
      </c>
    </row>
    <row r="121" spans="2:65" s="1" customFormat="1" ht="16.5" customHeight="1">
      <c r="B121" s="33"/>
      <c r="C121" s="191" t="s">
        <v>133</v>
      </c>
      <c r="D121" s="191" t="s">
        <v>128</v>
      </c>
      <c r="E121" s="192" t="s">
        <v>533</v>
      </c>
      <c r="F121" s="193" t="s">
        <v>534</v>
      </c>
      <c r="G121" s="194" t="s">
        <v>308</v>
      </c>
      <c r="H121" s="195">
        <v>1</v>
      </c>
      <c r="I121" s="196"/>
      <c r="J121" s="197">
        <f t="shared" si="0"/>
        <v>0</v>
      </c>
      <c r="K121" s="193" t="s">
        <v>1</v>
      </c>
      <c r="L121" s="37"/>
      <c r="M121" s="198" t="s">
        <v>1</v>
      </c>
      <c r="N121" s="199" t="s">
        <v>42</v>
      </c>
      <c r="O121" s="65"/>
      <c r="P121" s="200">
        <f t="shared" si="1"/>
        <v>0</v>
      </c>
      <c r="Q121" s="200">
        <v>0</v>
      </c>
      <c r="R121" s="200">
        <f t="shared" si="2"/>
        <v>0</v>
      </c>
      <c r="S121" s="200">
        <v>0</v>
      </c>
      <c r="T121" s="201">
        <f t="shared" si="3"/>
        <v>0</v>
      </c>
      <c r="AR121" s="202" t="s">
        <v>133</v>
      </c>
      <c r="AT121" s="202" t="s">
        <v>128</v>
      </c>
      <c r="AU121" s="202" t="s">
        <v>85</v>
      </c>
      <c r="AY121" s="16" t="s">
        <v>126</v>
      </c>
      <c r="BE121" s="203">
        <f t="shared" si="4"/>
        <v>0</v>
      </c>
      <c r="BF121" s="203">
        <f t="shared" si="5"/>
        <v>0</v>
      </c>
      <c r="BG121" s="203">
        <f t="shared" si="6"/>
        <v>0</v>
      </c>
      <c r="BH121" s="203">
        <f t="shared" si="7"/>
        <v>0</v>
      </c>
      <c r="BI121" s="203">
        <f t="shared" si="8"/>
        <v>0</v>
      </c>
      <c r="BJ121" s="16" t="s">
        <v>85</v>
      </c>
      <c r="BK121" s="203">
        <f t="shared" si="9"/>
        <v>0</v>
      </c>
      <c r="BL121" s="16" t="s">
        <v>133</v>
      </c>
      <c r="BM121" s="202" t="s">
        <v>535</v>
      </c>
    </row>
    <row r="122" spans="2:65" s="1" customFormat="1" ht="16.5" customHeight="1">
      <c r="B122" s="33"/>
      <c r="C122" s="191" t="s">
        <v>159</v>
      </c>
      <c r="D122" s="191" t="s">
        <v>128</v>
      </c>
      <c r="E122" s="192" t="s">
        <v>536</v>
      </c>
      <c r="F122" s="193" t="s">
        <v>537</v>
      </c>
      <c r="G122" s="194" t="s">
        <v>308</v>
      </c>
      <c r="H122" s="195">
        <v>1</v>
      </c>
      <c r="I122" s="196"/>
      <c r="J122" s="197">
        <f t="shared" si="0"/>
        <v>0</v>
      </c>
      <c r="K122" s="193" t="s">
        <v>1</v>
      </c>
      <c r="L122" s="37"/>
      <c r="M122" s="198" t="s">
        <v>1</v>
      </c>
      <c r="N122" s="199" t="s">
        <v>42</v>
      </c>
      <c r="O122" s="65"/>
      <c r="P122" s="200">
        <f t="shared" si="1"/>
        <v>0</v>
      </c>
      <c r="Q122" s="200">
        <v>0</v>
      </c>
      <c r="R122" s="200">
        <f t="shared" si="2"/>
        <v>0</v>
      </c>
      <c r="S122" s="200">
        <v>0</v>
      </c>
      <c r="T122" s="201">
        <f t="shared" si="3"/>
        <v>0</v>
      </c>
      <c r="AR122" s="202" t="s">
        <v>133</v>
      </c>
      <c r="AT122" s="202" t="s">
        <v>128</v>
      </c>
      <c r="AU122" s="202" t="s">
        <v>85</v>
      </c>
      <c r="AY122" s="16" t="s">
        <v>126</v>
      </c>
      <c r="BE122" s="203">
        <f t="shared" si="4"/>
        <v>0</v>
      </c>
      <c r="BF122" s="203">
        <f t="shared" si="5"/>
        <v>0</v>
      </c>
      <c r="BG122" s="203">
        <f t="shared" si="6"/>
        <v>0</v>
      </c>
      <c r="BH122" s="203">
        <f t="shared" si="7"/>
        <v>0</v>
      </c>
      <c r="BI122" s="203">
        <f t="shared" si="8"/>
        <v>0</v>
      </c>
      <c r="BJ122" s="16" t="s">
        <v>85</v>
      </c>
      <c r="BK122" s="203">
        <f t="shared" si="9"/>
        <v>0</v>
      </c>
      <c r="BL122" s="16" t="s">
        <v>133</v>
      </c>
      <c r="BM122" s="202" t="s">
        <v>538</v>
      </c>
    </row>
    <row r="123" spans="2:65" s="1" customFormat="1" ht="16.5" customHeight="1">
      <c r="B123" s="33"/>
      <c r="C123" s="191" t="s">
        <v>182</v>
      </c>
      <c r="D123" s="191" t="s">
        <v>128</v>
      </c>
      <c r="E123" s="192" t="s">
        <v>539</v>
      </c>
      <c r="F123" s="193" t="s">
        <v>540</v>
      </c>
      <c r="G123" s="194" t="s">
        <v>308</v>
      </c>
      <c r="H123" s="195">
        <v>1</v>
      </c>
      <c r="I123" s="196"/>
      <c r="J123" s="197">
        <f t="shared" si="0"/>
        <v>0</v>
      </c>
      <c r="K123" s="193" t="s">
        <v>1</v>
      </c>
      <c r="L123" s="37"/>
      <c r="M123" s="198" t="s">
        <v>1</v>
      </c>
      <c r="N123" s="199" t="s">
        <v>42</v>
      </c>
      <c r="O123" s="65"/>
      <c r="P123" s="200">
        <f t="shared" si="1"/>
        <v>0</v>
      </c>
      <c r="Q123" s="200">
        <v>0</v>
      </c>
      <c r="R123" s="200">
        <f t="shared" si="2"/>
        <v>0</v>
      </c>
      <c r="S123" s="200">
        <v>0</v>
      </c>
      <c r="T123" s="201">
        <f t="shared" si="3"/>
        <v>0</v>
      </c>
      <c r="AR123" s="202" t="s">
        <v>133</v>
      </c>
      <c r="AT123" s="202" t="s">
        <v>128</v>
      </c>
      <c r="AU123" s="202" t="s">
        <v>85</v>
      </c>
      <c r="AY123" s="16" t="s">
        <v>126</v>
      </c>
      <c r="BE123" s="203">
        <f t="shared" si="4"/>
        <v>0</v>
      </c>
      <c r="BF123" s="203">
        <f t="shared" si="5"/>
        <v>0</v>
      </c>
      <c r="BG123" s="203">
        <f t="shared" si="6"/>
        <v>0</v>
      </c>
      <c r="BH123" s="203">
        <f t="shared" si="7"/>
        <v>0</v>
      </c>
      <c r="BI123" s="203">
        <f t="shared" si="8"/>
        <v>0</v>
      </c>
      <c r="BJ123" s="16" t="s">
        <v>85</v>
      </c>
      <c r="BK123" s="203">
        <f t="shared" si="9"/>
        <v>0</v>
      </c>
      <c r="BL123" s="16" t="s">
        <v>133</v>
      </c>
      <c r="BM123" s="202" t="s">
        <v>541</v>
      </c>
    </row>
    <row r="124" spans="2:65" s="1" customFormat="1" ht="16.5" customHeight="1">
      <c r="B124" s="33"/>
      <c r="C124" s="191" t="s">
        <v>205</v>
      </c>
      <c r="D124" s="191" t="s">
        <v>128</v>
      </c>
      <c r="E124" s="192" t="s">
        <v>542</v>
      </c>
      <c r="F124" s="193" t="s">
        <v>543</v>
      </c>
      <c r="G124" s="194" t="s">
        <v>308</v>
      </c>
      <c r="H124" s="195">
        <v>1</v>
      </c>
      <c r="I124" s="196"/>
      <c r="J124" s="197">
        <f t="shared" si="0"/>
        <v>0</v>
      </c>
      <c r="K124" s="193" t="s">
        <v>1</v>
      </c>
      <c r="L124" s="37"/>
      <c r="M124" s="198" t="s">
        <v>1</v>
      </c>
      <c r="N124" s="199" t="s">
        <v>42</v>
      </c>
      <c r="O124" s="65"/>
      <c r="P124" s="200">
        <f t="shared" si="1"/>
        <v>0</v>
      </c>
      <c r="Q124" s="200">
        <v>0</v>
      </c>
      <c r="R124" s="200">
        <f t="shared" si="2"/>
        <v>0</v>
      </c>
      <c r="S124" s="200">
        <v>0</v>
      </c>
      <c r="T124" s="201">
        <f t="shared" si="3"/>
        <v>0</v>
      </c>
      <c r="AR124" s="202" t="s">
        <v>133</v>
      </c>
      <c r="AT124" s="202" t="s">
        <v>128</v>
      </c>
      <c r="AU124" s="202" t="s">
        <v>85</v>
      </c>
      <c r="AY124" s="16" t="s">
        <v>126</v>
      </c>
      <c r="BE124" s="203">
        <f t="shared" si="4"/>
        <v>0</v>
      </c>
      <c r="BF124" s="203">
        <f t="shared" si="5"/>
        <v>0</v>
      </c>
      <c r="BG124" s="203">
        <f t="shared" si="6"/>
        <v>0</v>
      </c>
      <c r="BH124" s="203">
        <f t="shared" si="7"/>
        <v>0</v>
      </c>
      <c r="BI124" s="203">
        <f t="shared" si="8"/>
        <v>0</v>
      </c>
      <c r="BJ124" s="16" t="s">
        <v>85</v>
      </c>
      <c r="BK124" s="203">
        <f t="shared" si="9"/>
        <v>0</v>
      </c>
      <c r="BL124" s="16" t="s">
        <v>133</v>
      </c>
      <c r="BM124" s="202" t="s">
        <v>544</v>
      </c>
    </row>
    <row r="125" spans="2:65" s="1" customFormat="1" ht="16.5" customHeight="1">
      <c r="B125" s="33"/>
      <c r="C125" s="191" t="s">
        <v>209</v>
      </c>
      <c r="D125" s="191" t="s">
        <v>128</v>
      </c>
      <c r="E125" s="192" t="s">
        <v>545</v>
      </c>
      <c r="F125" s="193" t="s">
        <v>546</v>
      </c>
      <c r="G125" s="194" t="s">
        <v>308</v>
      </c>
      <c r="H125" s="195">
        <v>1</v>
      </c>
      <c r="I125" s="196"/>
      <c r="J125" s="197">
        <f t="shared" si="0"/>
        <v>0</v>
      </c>
      <c r="K125" s="193" t="s">
        <v>1</v>
      </c>
      <c r="L125" s="37"/>
      <c r="M125" s="198" t="s">
        <v>1</v>
      </c>
      <c r="N125" s="199" t="s">
        <v>42</v>
      </c>
      <c r="O125" s="65"/>
      <c r="P125" s="200">
        <f t="shared" si="1"/>
        <v>0</v>
      </c>
      <c r="Q125" s="200">
        <v>0</v>
      </c>
      <c r="R125" s="200">
        <f t="shared" si="2"/>
        <v>0</v>
      </c>
      <c r="S125" s="200">
        <v>0</v>
      </c>
      <c r="T125" s="201">
        <f t="shared" si="3"/>
        <v>0</v>
      </c>
      <c r="AR125" s="202" t="s">
        <v>133</v>
      </c>
      <c r="AT125" s="202" t="s">
        <v>128</v>
      </c>
      <c r="AU125" s="202" t="s">
        <v>85</v>
      </c>
      <c r="AY125" s="16" t="s">
        <v>126</v>
      </c>
      <c r="BE125" s="203">
        <f t="shared" si="4"/>
        <v>0</v>
      </c>
      <c r="BF125" s="203">
        <f t="shared" si="5"/>
        <v>0</v>
      </c>
      <c r="BG125" s="203">
        <f t="shared" si="6"/>
        <v>0</v>
      </c>
      <c r="BH125" s="203">
        <f t="shared" si="7"/>
        <v>0</v>
      </c>
      <c r="BI125" s="203">
        <f t="shared" si="8"/>
        <v>0</v>
      </c>
      <c r="BJ125" s="16" t="s">
        <v>85</v>
      </c>
      <c r="BK125" s="203">
        <f t="shared" si="9"/>
        <v>0</v>
      </c>
      <c r="BL125" s="16" t="s">
        <v>133</v>
      </c>
      <c r="BM125" s="202" t="s">
        <v>547</v>
      </c>
    </row>
    <row r="126" spans="2:65" s="1" customFormat="1" ht="16.5" customHeight="1">
      <c r="B126" s="33"/>
      <c r="C126" s="191" t="s">
        <v>8</v>
      </c>
      <c r="D126" s="191" t="s">
        <v>128</v>
      </c>
      <c r="E126" s="192" t="s">
        <v>548</v>
      </c>
      <c r="F126" s="193" t="s">
        <v>549</v>
      </c>
      <c r="G126" s="194" t="s">
        <v>308</v>
      </c>
      <c r="H126" s="195">
        <v>1</v>
      </c>
      <c r="I126" s="196"/>
      <c r="J126" s="197">
        <f t="shared" si="0"/>
        <v>0</v>
      </c>
      <c r="K126" s="193" t="s">
        <v>1</v>
      </c>
      <c r="L126" s="37"/>
      <c r="M126" s="198" t="s">
        <v>1</v>
      </c>
      <c r="N126" s="199" t="s">
        <v>42</v>
      </c>
      <c r="O126" s="65"/>
      <c r="P126" s="200">
        <f t="shared" si="1"/>
        <v>0</v>
      </c>
      <c r="Q126" s="200">
        <v>0</v>
      </c>
      <c r="R126" s="200">
        <f t="shared" si="2"/>
        <v>0</v>
      </c>
      <c r="S126" s="200">
        <v>0</v>
      </c>
      <c r="T126" s="201">
        <f t="shared" si="3"/>
        <v>0</v>
      </c>
      <c r="AR126" s="202" t="s">
        <v>550</v>
      </c>
      <c r="AT126" s="202" t="s">
        <v>128</v>
      </c>
      <c r="AU126" s="202" t="s">
        <v>85</v>
      </c>
      <c r="AY126" s="16" t="s">
        <v>126</v>
      </c>
      <c r="BE126" s="203">
        <f t="shared" si="4"/>
        <v>0</v>
      </c>
      <c r="BF126" s="203">
        <f t="shared" si="5"/>
        <v>0</v>
      </c>
      <c r="BG126" s="203">
        <f t="shared" si="6"/>
        <v>0</v>
      </c>
      <c r="BH126" s="203">
        <f t="shared" si="7"/>
        <v>0</v>
      </c>
      <c r="BI126" s="203">
        <f t="shared" si="8"/>
        <v>0</v>
      </c>
      <c r="BJ126" s="16" t="s">
        <v>85</v>
      </c>
      <c r="BK126" s="203">
        <f t="shared" si="9"/>
        <v>0</v>
      </c>
      <c r="BL126" s="16" t="s">
        <v>550</v>
      </c>
      <c r="BM126" s="202" t="s">
        <v>551</v>
      </c>
    </row>
    <row r="127" spans="2:65" s="1" customFormat="1" ht="16.5" customHeight="1">
      <c r="B127" s="33"/>
      <c r="C127" s="191" t="s">
        <v>218</v>
      </c>
      <c r="D127" s="191" t="s">
        <v>128</v>
      </c>
      <c r="E127" s="192" t="s">
        <v>552</v>
      </c>
      <c r="F127" s="193" t="s">
        <v>553</v>
      </c>
      <c r="G127" s="194" t="s">
        <v>308</v>
      </c>
      <c r="H127" s="195">
        <v>1</v>
      </c>
      <c r="I127" s="196"/>
      <c r="J127" s="197">
        <f t="shared" si="0"/>
        <v>0</v>
      </c>
      <c r="K127" s="193" t="s">
        <v>1</v>
      </c>
      <c r="L127" s="37"/>
      <c r="M127" s="249" t="s">
        <v>1</v>
      </c>
      <c r="N127" s="250" t="s">
        <v>42</v>
      </c>
      <c r="O127" s="251"/>
      <c r="P127" s="252">
        <f t="shared" si="1"/>
        <v>0</v>
      </c>
      <c r="Q127" s="252">
        <v>0</v>
      </c>
      <c r="R127" s="252">
        <f t="shared" si="2"/>
        <v>0</v>
      </c>
      <c r="S127" s="252">
        <v>0</v>
      </c>
      <c r="T127" s="253">
        <f t="shared" si="3"/>
        <v>0</v>
      </c>
      <c r="AR127" s="202" t="s">
        <v>550</v>
      </c>
      <c r="AT127" s="202" t="s">
        <v>128</v>
      </c>
      <c r="AU127" s="202" t="s">
        <v>85</v>
      </c>
      <c r="AY127" s="16" t="s">
        <v>126</v>
      </c>
      <c r="BE127" s="203">
        <f t="shared" si="4"/>
        <v>0</v>
      </c>
      <c r="BF127" s="203">
        <f t="shared" si="5"/>
        <v>0</v>
      </c>
      <c r="BG127" s="203">
        <f t="shared" si="6"/>
        <v>0</v>
      </c>
      <c r="BH127" s="203">
        <f t="shared" si="7"/>
        <v>0</v>
      </c>
      <c r="BI127" s="203">
        <f t="shared" si="8"/>
        <v>0</v>
      </c>
      <c r="BJ127" s="16" t="s">
        <v>85</v>
      </c>
      <c r="BK127" s="203">
        <f t="shared" si="9"/>
        <v>0</v>
      </c>
      <c r="BL127" s="16" t="s">
        <v>550</v>
      </c>
      <c r="BM127" s="202" t="s">
        <v>554</v>
      </c>
    </row>
    <row r="128" spans="2:65" s="1" customFormat="1" ht="6.95" customHeight="1">
      <c r="B128" s="48"/>
      <c r="C128" s="49"/>
      <c r="D128" s="49"/>
      <c r="E128" s="49"/>
      <c r="F128" s="49"/>
      <c r="G128" s="49"/>
      <c r="H128" s="49"/>
      <c r="I128" s="141"/>
      <c r="J128" s="49"/>
      <c r="K128" s="49"/>
      <c r="L128" s="37"/>
    </row>
  </sheetData>
  <sheetProtection algorithmName="SHA-512" hashValue="tkLM+jsnae8UhknTsEHbdFsS8bV4WnsrkK3AUN7N1ZVbT1HF7CNeKlA3MvqVCs1vUGdNap2YIqBEXk2U7gOzgA==" saltValue="xYuHm0kd7rMzH1EPNDWGHWXbi6Po6cYwfDzI1af/ZSTcPOgz/3qPNef1VO6r3krZd7iynHi9MRz/qYiLeCDQGw==" spinCount="100000" sheet="1" objects="1" scenarios="1" formatColumns="0" formatRows="0" autoFilter="0"/>
  <autoFilter ref="C116:K127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Plynofikace areálu</vt:lpstr>
      <vt:lpstr>Vedlejší rozpočtové náklady</vt:lpstr>
      <vt:lpstr>'Plynofikace areálu'!Názvy_tisku</vt:lpstr>
      <vt:lpstr>'Rekapitulace stavby'!Názvy_tisku</vt:lpstr>
      <vt:lpstr>'Vedlejší rozpočtové náklady'!Názvy_tisku</vt:lpstr>
      <vt:lpstr>'Plynofikace areálu'!Oblast_tisku</vt:lpstr>
      <vt:lpstr>'Rekapitulace stavby'!Oblast_tisku</vt:lpstr>
      <vt:lpstr>'Vedlejší rozpočtové náklady'!Oblast_tisku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Maleček</dc:creator>
  <cp:lastModifiedBy>Ladislav Maleček</cp:lastModifiedBy>
  <dcterms:created xsi:type="dcterms:W3CDTF">2019-07-22T05:15:32Z</dcterms:created>
  <dcterms:modified xsi:type="dcterms:W3CDTF">2019-07-22T05:19:03Z</dcterms:modified>
</cp:coreProperties>
</file>